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11.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4801" yWindow="435" windowWidth="15090" windowHeight="8145" tabRatio="688" activeTab="0"/>
  </bookViews>
  <sheets>
    <sheet name="HSC" sheetId="1" r:id="rId1"/>
    <sheet name="Figures 1-10 and Tables 4, xx" sheetId="2" r:id="rId2"/>
    <sheet name="Summary" sheetId="3" r:id="rId3"/>
    <sheet name="PCWA Eggs" sheetId="4" r:id="rId4"/>
    <sheet name="PCWA Tads" sheetId="5" r:id="rId5"/>
    <sheet name="PCWA Site Type" sheetId="6" r:id="rId6"/>
    <sheet name="DeSabla Egg Data" sheetId="7" r:id="rId7"/>
    <sheet name="DeSabla Tad Data" sheetId="8" r:id="rId8"/>
    <sheet name="Depth and Velocity" sheetId="9" r:id="rId9"/>
    <sheet name="Junk" sheetId="10" r:id="rId10"/>
  </sheets>
  <definedNames>
    <definedName name="OLE_LINK1" localSheetId="1">'Figures 1-10 and Tables 4, xx'!#REF!</definedName>
    <definedName name="OLE_LINK1" localSheetId="0">'HSC'!$U$2</definedName>
    <definedName name="OLE_LINK2" localSheetId="1">'Figures 1-10 and Tables 4, xx'!#REF!</definedName>
    <definedName name="OLE_LINK2" localSheetId="0">'HSC'!$V$11</definedName>
    <definedName name="_xlnm.Print_Area" localSheetId="1">'Figures 1-10 and Tables 4, xx'!$A$1:$Y$186</definedName>
    <definedName name="_xlnm.Print_Area" localSheetId="0">'HSC'!$A$1:$AH$44</definedName>
  </definedNames>
  <calcPr fullCalcOnLoad="1"/>
  <pivotCaches>
    <pivotCache cacheId="2" r:id="rId11"/>
    <pivotCache cacheId="1" r:id="rId12"/>
  </pivotCaches>
</workbook>
</file>

<file path=xl/sharedStrings.xml><?xml version="1.0" encoding="utf-8"?>
<sst xmlns="http://schemas.openxmlformats.org/spreadsheetml/2006/main" count="8017" uniqueCount="831">
  <si>
    <t>Site #</t>
  </si>
  <si>
    <t>Site</t>
  </si>
  <si>
    <t>Date</t>
  </si>
  <si>
    <t>Observers</t>
  </si>
  <si>
    <t>Start North UTM</t>
  </si>
  <si>
    <t>Start East UTM</t>
  </si>
  <si>
    <t>WYPT</t>
  </si>
  <si>
    <t>Accuracy</t>
  </si>
  <si>
    <t>Elevation</t>
  </si>
  <si>
    <t>photo #</t>
  </si>
  <si>
    <t>GPS or Topo</t>
  </si>
  <si>
    <t>End North UTM</t>
  </si>
  <si>
    <t>End East UTM</t>
  </si>
  <si>
    <t>Start Time</t>
  </si>
  <si>
    <t>End Time</t>
  </si>
  <si>
    <t>Weather</t>
  </si>
  <si>
    <t>Start Air Temp (.C)</t>
  </si>
  <si>
    <t>Start Thalweg Temp (.C)</t>
  </si>
  <si>
    <t>Start Edgwtr Temp (.C)</t>
  </si>
  <si>
    <t>End Air Temp (.C)</t>
  </si>
  <si>
    <t>EndThalweg Temp (.C)</t>
  </si>
  <si>
    <t>End Edgwtr Temp (.C)</t>
  </si>
  <si>
    <t>Bullfrogs</t>
  </si>
  <si>
    <t>Fish</t>
  </si>
  <si>
    <t>Crayfish</t>
  </si>
  <si>
    <t>Survey</t>
  </si>
  <si>
    <t>Life Stage 2</t>
  </si>
  <si>
    <t>Life Stage</t>
  </si>
  <si>
    <t>Total #</t>
  </si>
  <si>
    <t>Length (mm)</t>
  </si>
  <si>
    <t>Develop-Stage</t>
  </si>
  <si>
    <t>Meso-habitat Type</t>
  </si>
  <si>
    <t>Riparian Type</t>
  </si>
  <si>
    <t>Canopy Cover Class</t>
  </si>
  <si>
    <t>Dist to shore (m)</t>
  </si>
  <si>
    <t>Microhabitat Substrate (mm)</t>
  </si>
  <si>
    <t>Attach/Perch Substrate (mm)</t>
  </si>
  <si>
    <t>Total Depth (ft)</t>
  </si>
  <si>
    <t>Dista from Surface to Eggs/Tads (ft)</t>
  </si>
  <si>
    <t>Mean Column Velocity (ft/s)</t>
  </si>
  <si>
    <t>Velocity at Egg/Tads (ft/s)</t>
  </si>
  <si>
    <t>Local Water Temp (C)</t>
  </si>
  <si>
    <t>Location of Observation</t>
  </si>
  <si>
    <t>Comments</t>
  </si>
  <si>
    <t>Notes</t>
  </si>
  <si>
    <t>Notes 2</t>
  </si>
  <si>
    <t>AMPH MF 6.4 American Canyon</t>
  </si>
  <si>
    <t>AMPH MF 9.3 Mainstem Todd</t>
  </si>
  <si>
    <t>EG, CVD</t>
  </si>
  <si>
    <t>unit 3</t>
  </si>
  <si>
    <t>No</t>
  </si>
  <si>
    <t>Yes</t>
  </si>
  <si>
    <t>BLD</t>
  </si>
  <si>
    <t>WIL/ALD</t>
  </si>
  <si>
    <t>COB</t>
  </si>
  <si>
    <t>pg. 6</t>
  </si>
  <si>
    <t>POO</t>
  </si>
  <si>
    <t>pg. 20</t>
  </si>
  <si>
    <t>see previous</t>
  </si>
  <si>
    <t>HGR</t>
  </si>
  <si>
    <t>42</t>
  </si>
  <si>
    <t>45</t>
  </si>
  <si>
    <t>AMPH MF 9.3 Mainstem Gas Canyon</t>
  </si>
  <si>
    <t>PG, BF</t>
  </si>
  <si>
    <t>yes</t>
  </si>
  <si>
    <t>AMPH MF 9.3 Todd Creek</t>
  </si>
  <si>
    <t>sunny, warm, no breeze</t>
  </si>
  <si>
    <t>E</t>
  </si>
  <si>
    <t>E1</t>
  </si>
  <si>
    <t>SPO</t>
  </si>
  <si>
    <t>BDX</t>
  </si>
  <si>
    <t>pg. 3</t>
  </si>
  <si>
    <t>TEG-1 WP65</t>
  </si>
  <si>
    <t>T1</t>
  </si>
  <si>
    <t>2</t>
  </si>
  <si>
    <t>pg. 5</t>
  </si>
  <si>
    <t>pg. 17</t>
  </si>
  <si>
    <t>AMPH MF 9.3 Gas Canyon</t>
  </si>
  <si>
    <t>unit 5</t>
  </si>
  <si>
    <t>no reception</t>
  </si>
  <si>
    <t>Clear, sunny, light, breeze</t>
  </si>
  <si>
    <t>?</t>
  </si>
  <si>
    <t>E-1</t>
  </si>
  <si>
    <t>WIL</t>
  </si>
  <si>
    <t>1-E</t>
  </si>
  <si>
    <t xml:space="preserve"> WP8  no reception. Check better aerial for capsule</t>
  </si>
  <si>
    <t>UK = unknown length, did not capture</t>
  </si>
  <si>
    <t>UK</t>
  </si>
  <si>
    <t>LGR</t>
  </si>
  <si>
    <t>E-2</t>
  </si>
  <si>
    <t>RUN</t>
  </si>
  <si>
    <t>WP15</t>
  </si>
  <si>
    <t>E-3</t>
  </si>
  <si>
    <t>MRIP</t>
  </si>
  <si>
    <t>E-4</t>
  </si>
  <si>
    <t>NO SIGNAL</t>
  </si>
  <si>
    <t>Overcast, slight breeze, drizzle occaisional</t>
  </si>
  <si>
    <t>1-E1</t>
  </si>
  <si>
    <t>Egg mass mostly detached. No tadpoles observed.</t>
  </si>
  <si>
    <t>1-E2</t>
  </si>
  <si>
    <t>DETACHED LAST TIME, NO TADS</t>
  </si>
  <si>
    <t>1-E3</t>
  </si>
  <si>
    <t>MOSTLY DETACHED, NO TADS PRESENT</t>
  </si>
  <si>
    <t>EDG</t>
  </si>
  <si>
    <t>1-E4</t>
  </si>
  <si>
    <t>WPT130; EM 4 TADS NOT PRESENT</t>
  </si>
  <si>
    <t>GRV</t>
  </si>
  <si>
    <t>AMPH MF 11.0 Canyon Creek</t>
  </si>
  <si>
    <t>AMPH MF 14.1 Mainstem</t>
  </si>
  <si>
    <t>EG, CVD, CB</t>
  </si>
  <si>
    <t>Sunny, warm</t>
  </si>
  <si>
    <t xml:space="preserve">TEG-2 </t>
  </si>
  <si>
    <t>Sunny, hot</t>
  </si>
  <si>
    <t>pg. 22</t>
  </si>
  <si>
    <t>AMPH MF 14.1 Otter Creek</t>
  </si>
  <si>
    <t>EG, CVD, TD, RK</t>
  </si>
  <si>
    <t>unit 4</t>
  </si>
  <si>
    <t>Sunny, breezy, warm</t>
  </si>
  <si>
    <t>pg. 15</t>
  </si>
  <si>
    <t>TEG-1 P.15</t>
  </si>
  <si>
    <t>E2</t>
  </si>
  <si>
    <t>pg. 16</t>
  </si>
  <si>
    <t>E3</t>
  </si>
  <si>
    <t>E4</t>
  </si>
  <si>
    <t>E5</t>
  </si>
  <si>
    <t>E6</t>
  </si>
  <si>
    <t>E7</t>
  </si>
  <si>
    <t>E8</t>
  </si>
  <si>
    <t>E9</t>
  </si>
  <si>
    <t>E10</t>
  </si>
  <si>
    <t>ALD</t>
  </si>
  <si>
    <t>SRN</t>
  </si>
  <si>
    <t>E11</t>
  </si>
  <si>
    <t>COB/BLD</t>
  </si>
  <si>
    <t>E12</t>
  </si>
  <si>
    <t>TE, CVD, CB</t>
  </si>
  <si>
    <t>Unit 4</t>
  </si>
  <si>
    <t>Partly cloudy, mild</t>
  </si>
  <si>
    <t>E13</t>
  </si>
  <si>
    <t>ALD/WIL</t>
  </si>
  <si>
    <t>pg. 21</t>
  </si>
  <si>
    <t>E-1-2, TEG-2</t>
  </si>
  <si>
    <t>T</t>
  </si>
  <si>
    <t>8-10</t>
  </si>
  <si>
    <t>0-0.7</t>
  </si>
  <si>
    <t xml:space="preserve">RUN </t>
  </si>
  <si>
    <t>T2</t>
  </si>
  <si>
    <t>T3</t>
  </si>
  <si>
    <t>Hatching western pond pearl sheel</t>
  </si>
  <si>
    <t>T4</t>
  </si>
  <si>
    <t>Fresh water mussel probley pearl shell. Male sub adult turtle. Fresh water mussel pearl shell</t>
  </si>
  <si>
    <t>pg. 24</t>
  </si>
  <si>
    <t>T5</t>
  </si>
  <si>
    <t>Fresh water mussel pearl shell. A nother hatching turtle.</t>
  </si>
  <si>
    <t>MXD</t>
  </si>
  <si>
    <t>2nd breeding</t>
  </si>
  <si>
    <t>30</t>
  </si>
  <si>
    <t>pg. 18</t>
  </si>
  <si>
    <t>43</t>
  </si>
  <si>
    <t>wypt 239</t>
  </si>
  <si>
    <t>BLD/COB</t>
  </si>
  <si>
    <t>pg. 19</t>
  </si>
  <si>
    <t xml:space="preserve">Top breeding spot? </t>
  </si>
  <si>
    <t>GRV/COB</t>
  </si>
  <si>
    <t>COB/GRV</t>
  </si>
  <si>
    <t>SCP</t>
  </si>
  <si>
    <t>AMPH MF 19.1 Cache Rock</t>
  </si>
  <si>
    <t xml:space="preserve">AMPH MF 21.0 </t>
  </si>
  <si>
    <t xml:space="preserve"> </t>
  </si>
  <si>
    <t xml:space="preserve">TEG-1 </t>
  </si>
  <si>
    <t>AMPH MF 21.0 Volcano Creek</t>
  </si>
  <si>
    <t>AMPH MF 24.1 NF of MFAR @ Confluence</t>
  </si>
  <si>
    <t>TEG, CVD, TD, RK</t>
  </si>
  <si>
    <t>625,626, 629, 630</t>
  </si>
  <si>
    <t>Partly overcast-clearing. No breeze, becoming mostly sunny</t>
  </si>
  <si>
    <t>pg. 25</t>
  </si>
  <si>
    <t>10-11</t>
  </si>
  <si>
    <t>pg. 38</t>
  </si>
  <si>
    <t>TEG-2</t>
  </si>
  <si>
    <t>pg. 39</t>
  </si>
  <si>
    <t>12-16</t>
  </si>
  <si>
    <t>pg. 40</t>
  </si>
  <si>
    <t>E1-2</t>
  </si>
  <si>
    <t>pg. 41</t>
  </si>
  <si>
    <t>0-11</t>
  </si>
  <si>
    <t>MCP</t>
  </si>
  <si>
    <t xml:space="preserve">wypt 192 </t>
  </si>
  <si>
    <t>55</t>
  </si>
  <si>
    <t>edge run just US 30m US</t>
  </si>
  <si>
    <t>60</t>
  </si>
  <si>
    <t>wypt 193</t>
  </si>
  <si>
    <t>65</t>
  </si>
  <si>
    <t>5m US, 193</t>
  </si>
  <si>
    <t>10m US, 193</t>
  </si>
  <si>
    <t>50</t>
  </si>
  <si>
    <t>Weather overcast and muggy until the end</t>
  </si>
  <si>
    <t>AMPH MF 24.1 below Ralston Afterbay</t>
  </si>
  <si>
    <t>AMPH MF 26.2 above Ralston Afterbay</t>
  </si>
  <si>
    <t>BF, PG</t>
  </si>
  <si>
    <t>Clear, sunny</t>
  </si>
  <si>
    <t>WPT 133</t>
  </si>
  <si>
    <t>egg mass not on downstream side on river right side of boulder</t>
  </si>
  <si>
    <t>next to eggs</t>
  </si>
  <si>
    <t>GCBar</t>
  </si>
  <si>
    <t>top HGR/base gage pool</t>
  </si>
  <si>
    <t>AMPH MF 29.4</t>
  </si>
  <si>
    <t>AMPH MF 30.4</t>
  </si>
  <si>
    <t>AMPH MF 30.4 Brushy Canyon</t>
  </si>
  <si>
    <t>CB, EG, CV</t>
  </si>
  <si>
    <t>AMPH MF 36.2 above Interbay</t>
  </si>
  <si>
    <t>pg. 12</t>
  </si>
  <si>
    <t>AMPH MF 39.7 @ Duncan Creek</t>
  </si>
  <si>
    <t>AMPH R 1.2</t>
  </si>
  <si>
    <t>90 ft</t>
  </si>
  <si>
    <t xml:space="preserve">pg. 19 </t>
  </si>
  <si>
    <t xml:space="preserve">E6 </t>
  </si>
  <si>
    <t>HATCH</t>
  </si>
  <si>
    <t>T1-E6</t>
  </si>
  <si>
    <t>T2-E7</t>
  </si>
  <si>
    <t xml:space="preserve">pg. 20 </t>
  </si>
  <si>
    <t>E14</t>
  </si>
  <si>
    <t>E15</t>
  </si>
  <si>
    <t>E16</t>
  </si>
  <si>
    <t>E17</t>
  </si>
  <si>
    <t>E18</t>
  </si>
  <si>
    <t>pg. 27</t>
  </si>
  <si>
    <t>10-18</t>
  </si>
  <si>
    <t>1 AND 2</t>
  </si>
  <si>
    <t>E19</t>
  </si>
  <si>
    <t>HATCHED</t>
  </si>
  <si>
    <t>pg. 28</t>
  </si>
  <si>
    <t>9-11</t>
  </si>
  <si>
    <t>pg. 29</t>
  </si>
  <si>
    <t>11-18</t>
  </si>
  <si>
    <t>13-18</t>
  </si>
  <si>
    <t>pg. 31</t>
  </si>
  <si>
    <t>E20</t>
  </si>
  <si>
    <t>E2-2</t>
  </si>
  <si>
    <t>E21</t>
  </si>
  <si>
    <t>3+</t>
  </si>
  <si>
    <t xml:space="preserve"> ALD/WIL</t>
  </si>
  <si>
    <t>E3-2</t>
  </si>
  <si>
    <t>E22</t>
  </si>
  <si>
    <t xml:space="preserve">POO </t>
  </si>
  <si>
    <t>E4-2</t>
  </si>
  <si>
    <t>pg. 32</t>
  </si>
  <si>
    <t>E23</t>
  </si>
  <si>
    <t>E5-2</t>
  </si>
  <si>
    <t>E24</t>
  </si>
  <si>
    <t>E6-2</t>
  </si>
  <si>
    <t>T6</t>
  </si>
  <si>
    <t>pg. 33</t>
  </si>
  <si>
    <t>&gt;15</t>
  </si>
  <si>
    <t>T7</t>
  </si>
  <si>
    <t>E25</t>
  </si>
  <si>
    <t>pg. 34</t>
  </si>
  <si>
    <t>E7-2</t>
  </si>
  <si>
    <t>15-18</t>
  </si>
  <si>
    <t>T8</t>
  </si>
  <si>
    <t>pg. 11</t>
  </si>
  <si>
    <t>Breeding Area 3</t>
  </si>
  <si>
    <t xml:space="preserve"> pg.11-13</t>
  </si>
  <si>
    <t xml:space="preserve">T-1-2-1 </t>
  </si>
  <si>
    <t>25</t>
  </si>
  <si>
    <t>4</t>
  </si>
  <si>
    <t>1 ft</t>
  </si>
  <si>
    <t>5th Breeding area</t>
  </si>
  <si>
    <t>46</t>
  </si>
  <si>
    <t xml:space="preserve">AMPH R 5.2 </t>
  </si>
  <si>
    <t>pg. 35-38</t>
  </si>
  <si>
    <t>BWP</t>
  </si>
  <si>
    <t>AMPH R 5.2 Pilot Creek</t>
  </si>
  <si>
    <t>Side-channel step pool</t>
  </si>
  <si>
    <t>AMPH R 14.3</t>
  </si>
  <si>
    <t>CVD, TEG, TDG, CB</t>
  </si>
  <si>
    <t>100-515,516</t>
  </si>
  <si>
    <t>No signal see map</t>
  </si>
  <si>
    <t>Sunny-warm-breezy</t>
  </si>
  <si>
    <t>Teg1 pg.38</t>
  </si>
  <si>
    <t xml:space="preserve"> 100-523,524</t>
  </si>
  <si>
    <t>Sunny, warm, windy</t>
  </si>
  <si>
    <t>EG, CVB, RK</t>
  </si>
  <si>
    <t>Sunny, Hot</t>
  </si>
  <si>
    <t>CVD2, Pg.13</t>
  </si>
  <si>
    <t>Pg. 14</t>
  </si>
  <si>
    <t>CB/Bar</t>
  </si>
  <si>
    <t>8-16</t>
  </si>
  <si>
    <t>1,2</t>
  </si>
  <si>
    <t>10-14</t>
  </si>
  <si>
    <t>Edge RUN</t>
  </si>
  <si>
    <t>pg. 31-32</t>
  </si>
  <si>
    <t>T1 - 2 - 1</t>
  </si>
  <si>
    <t>52</t>
  </si>
  <si>
    <t>Pool below 1st breeding  spot</t>
  </si>
  <si>
    <t>48</t>
  </si>
  <si>
    <t xml:space="preserve"> 3/4 </t>
  </si>
  <si>
    <t>base of pool</t>
  </si>
  <si>
    <t>40</t>
  </si>
  <si>
    <t>edge of LGR</t>
  </si>
  <si>
    <t>58</t>
  </si>
  <si>
    <t>GRV/SND/COB</t>
  </si>
  <si>
    <t>AMPH R 20.9</t>
  </si>
  <si>
    <t>P.Graf, B.Freiermuth</t>
  </si>
  <si>
    <t>457,458, 464, 465</t>
  </si>
  <si>
    <t>Unit 3</t>
  </si>
  <si>
    <t>Clear, sunny, light breeze</t>
  </si>
  <si>
    <t>C1-C4</t>
  </si>
  <si>
    <t>EM1</t>
  </si>
  <si>
    <t>EM2</t>
  </si>
  <si>
    <t>EM3</t>
  </si>
  <si>
    <t>EM4</t>
  </si>
  <si>
    <t>B.Kipp, T.Degabrielle, B.Freiermuth</t>
  </si>
  <si>
    <t xml:space="preserve"> 520, 521, 522, 523</t>
  </si>
  <si>
    <t>clear, light</t>
  </si>
  <si>
    <t>tads from 4 egg masses</t>
  </si>
  <si>
    <t>AMPH R 22.6</t>
  </si>
  <si>
    <t>AMPH R 22.6 South Fork Rubicon</t>
  </si>
  <si>
    <t>AMPH R 25.7</t>
  </si>
  <si>
    <t>AMPH LC 0.0 Long Canyon @ confluence Rubicon River</t>
  </si>
  <si>
    <t>STR</t>
  </si>
  <si>
    <t>35</t>
  </si>
  <si>
    <t>WP 38</t>
  </si>
  <si>
    <t>BWP 700533/4318510 @ 55'</t>
  </si>
  <si>
    <t>AMPH LC 0.0 Rubicon @ Confluence Long Canyon</t>
  </si>
  <si>
    <t>TEG, CVD, TDG, CB</t>
  </si>
  <si>
    <t>656-657</t>
  </si>
  <si>
    <t>Sunny, warm, breezy28</t>
  </si>
  <si>
    <t>pg. 35</t>
  </si>
  <si>
    <t>662-663</t>
  </si>
  <si>
    <t>hazy overcast</t>
  </si>
  <si>
    <t>sunny, warm</t>
  </si>
  <si>
    <t>13-16</t>
  </si>
  <si>
    <t>Pg. 4</t>
  </si>
  <si>
    <t>GCBAR</t>
  </si>
  <si>
    <t>4-10</t>
  </si>
  <si>
    <t>pg. 7</t>
  </si>
  <si>
    <t>E 1-2</t>
  </si>
  <si>
    <t>7-9</t>
  </si>
  <si>
    <t>pg. 8</t>
  </si>
  <si>
    <t>7-16</t>
  </si>
  <si>
    <t>pg. 9</t>
  </si>
  <si>
    <t>pg. 27-29</t>
  </si>
  <si>
    <t>wypt 241</t>
  </si>
  <si>
    <t>under cob</t>
  </si>
  <si>
    <t>44</t>
  </si>
  <si>
    <t>47</t>
  </si>
  <si>
    <t>COB bar in middle</t>
  </si>
  <si>
    <t>COB on shore</t>
  </si>
  <si>
    <t>At head of pool</t>
  </si>
  <si>
    <t>1</t>
  </si>
  <si>
    <t>Under 2nd HGR in side boulder pocket</t>
  </si>
  <si>
    <t>wypt 242</t>
  </si>
  <si>
    <t>in middle cobble boulder area</t>
  </si>
  <si>
    <t>34</t>
  </si>
  <si>
    <t>wypt. 243</t>
  </si>
  <si>
    <t>breeding spot #2</t>
  </si>
  <si>
    <t>28</t>
  </si>
  <si>
    <t>37</t>
  </si>
  <si>
    <t>32</t>
  </si>
  <si>
    <t>38</t>
  </si>
  <si>
    <t>36</t>
  </si>
  <si>
    <t>No Value Recorded</t>
  </si>
  <si>
    <t>3 OR 4</t>
  </si>
  <si>
    <t>33</t>
  </si>
  <si>
    <t>wypt 244</t>
  </si>
  <si>
    <t>Breeding # ?</t>
  </si>
  <si>
    <t>COBBar</t>
  </si>
  <si>
    <t>Pool US of LC</t>
  </si>
  <si>
    <t>39</t>
  </si>
  <si>
    <t xml:space="preserve">T 1-2-1 </t>
  </si>
  <si>
    <t>AMPH LC 9.0 Ramsey Crossing</t>
  </si>
  <si>
    <t>AMPH LC 11.4 North Fork Long Canyon</t>
  </si>
  <si>
    <t>AMPH LC 11.4 South Fork Long Canyon</t>
  </si>
  <si>
    <t>AMPH NF 21.2 NFAR @ confluence</t>
  </si>
  <si>
    <t>AMPH NF 21.2 Middle Fork American</t>
  </si>
  <si>
    <t>AMPH NF 35.7 Mainstem</t>
  </si>
  <si>
    <t>BF, CVD, RK</t>
  </si>
  <si>
    <t>Partly sunny, warm, breezy</t>
  </si>
  <si>
    <t>Yes; smallmouth, rainbow</t>
  </si>
  <si>
    <t>pg. 13</t>
  </si>
  <si>
    <t>notebook: bfool</t>
  </si>
  <si>
    <t xml:space="preserve">bfool </t>
  </si>
  <si>
    <t>wpt 126</t>
  </si>
  <si>
    <t>bdx attach t4</t>
  </si>
  <si>
    <t xml:space="preserve">E2 </t>
  </si>
  <si>
    <t>attached on cobble/gr</t>
  </si>
  <si>
    <t>3 late</t>
  </si>
  <si>
    <t>wpt 127</t>
  </si>
  <si>
    <t>RIFFLE</t>
  </si>
  <si>
    <t>AMPH NF 35.7 Shirttail Creek</t>
  </si>
  <si>
    <t>pg. 7,8</t>
  </si>
  <si>
    <t xml:space="preserve"> Unit 4</t>
  </si>
  <si>
    <t>PG 10</t>
  </si>
  <si>
    <t>120mm</t>
  </si>
  <si>
    <t>P.13</t>
  </si>
  <si>
    <t>8-12</t>
  </si>
  <si>
    <t>11-12</t>
  </si>
  <si>
    <t>&lt;1.0</t>
  </si>
  <si>
    <t>0-1.1</t>
  </si>
  <si>
    <t>EG, CB, TD</t>
  </si>
  <si>
    <t>7-8</t>
  </si>
  <si>
    <t>7-10</t>
  </si>
  <si>
    <t>1.7 MAX</t>
  </si>
  <si>
    <t>1.9 MAX</t>
  </si>
  <si>
    <t>E 2-2</t>
  </si>
  <si>
    <t>8-11</t>
  </si>
  <si>
    <t>1.9MAX</t>
  </si>
  <si>
    <t>T9</t>
  </si>
  <si>
    <t>7-12</t>
  </si>
  <si>
    <t>0-0.13</t>
  </si>
  <si>
    <t>pg. 14</t>
  </si>
  <si>
    <t>T10</t>
  </si>
  <si>
    <t>65-68</t>
  </si>
  <si>
    <t>pg. 5-8</t>
  </si>
  <si>
    <t xml:space="preserve">227  T1-2-1 </t>
  </si>
  <si>
    <t>1st Riffle</t>
  </si>
  <si>
    <t>2nd pool</t>
  </si>
  <si>
    <t>on edge</t>
  </si>
  <si>
    <t>5</t>
  </si>
  <si>
    <t>BWP on side of 3rd riffle</t>
  </si>
  <si>
    <t>3rd pool</t>
  </si>
  <si>
    <t>POOL</t>
  </si>
  <si>
    <t>26</t>
  </si>
  <si>
    <t>wypt 229</t>
  </si>
  <si>
    <t xml:space="preserve"> 65 -66</t>
  </si>
  <si>
    <t>1--2</t>
  </si>
  <si>
    <t>All throughout HGR</t>
  </si>
  <si>
    <t>BDX/GRV</t>
  </si>
  <si>
    <t>AMPH NF 35.7 Bunch Canyon</t>
  </si>
  <si>
    <t>AMPH  NFMF 1.7</t>
  </si>
  <si>
    <t>BF, PG, CB</t>
  </si>
  <si>
    <t>28ft.</t>
  </si>
  <si>
    <t>426-437</t>
  </si>
  <si>
    <t>46ft.</t>
  </si>
  <si>
    <t>Sunny, partly cloudy, slight breeze</t>
  </si>
  <si>
    <t>EDG/POO</t>
  </si>
  <si>
    <t>WYP 94</t>
  </si>
  <si>
    <t>very new</t>
  </si>
  <si>
    <t>WYP 99</t>
  </si>
  <si>
    <t>under boulder</t>
  </si>
  <si>
    <t>E-5</t>
  </si>
  <si>
    <t>EGD</t>
  </si>
  <si>
    <t>under boulder, not visible</t>
  </si>
  <si>
    <t>E-6</t>
  </si>
  <si>
    <t>E-7</t>
  </si>
  <si>
    <t>under boulder, some mortality of mass</t>
  </si>
  <si>
    <t>E-8</t>
  </si>
  <si>
    <t>E-9</t>
  </si>
  <si>
    <t>EM9</t>
  </si>
  <si>
    <t>CB, RK, BF</t>
  </si>
  <si>
    <t>23ft.</t>
  </si>
  <si>
    <t>MGR</t>
  </si>
  <si>
    <t>COB/BDL</t>
  </si>
  <si>
    <t>WYPT 135</t>
  </si>
  <si>
    <t>POO/MGR</t>
  </si>
  <si>
    <t>COB/PEB</t>
  </si>
  <si>
    <t>30M Down of stream of 99</t>
  </si>
  <si>
    <t>E6&amp;7 from 5/23</t>
  </si>
  <si>
    <t>E8 from 5/23</t>
  </si>
  <si>
    <t>wpt 137</t>
  </si>
  <si>
    <t>502-508</t>
  </si>
  <si>
    <t>T11</t>
  </si>
  <si>
    <t>upstream of start facing downstream; 570 upstream of start facing upstream.</t>
  </si>
  <si>
    <t>edge LGR</t>
  </si>
  <si>
    <t>just ds of bridge at base of GCBar</t>
  </si>
  <si>
    <t>SCP of GCBar</t>
  </si>
  <si>
    <t>SCP of LGR downstream of bridge</t>
  </si>
  <si>
    <t>BLD/GRV</t>
  </si>
  <si>
    <t>Isolated SCP, fishfry present</t>
  </si>
  <si>
    <t>Edge of run</t>
  </si>
  <si>
    <t>New egg mass 6+7, Isolated SCP</t>
  </si>
  <si>
    <t>From mid to top of cobble. Gravel bar heading toward bridge</t>
  </si>
  <si>
    <t>base at gauge pool</t>
  </si>
  <si>
    <t>by egg mass 1 + 2</t>
  </si>
  <si>
    <t xml:space="preserve">Bedrock continued </t>
  </si>
  <si>
    <t>AMPH NFMF 1.7 Downstream of Circle Bridge</t>
  </si>
  <si>
    <t>hatching</t>
  </si>
  <si>
    <t>PG, CB, TD</t>
  </si>
  <si>
    <t>Dispered in backwater pool, same as E1-E3</t>
  </si>
  <si>
    <t>E1-3</t>
  </si>
  <si>
    <t>BACKWATER POOL</t>
  </si>
  <si>
    <t>WP 109</t>
  </si>
  <si>
    <t>POOL TAILOUT, TOP OF SURVEY</t>
  </si>
  <si>
    <t>Dispersed</t>
  </si>
  <si>
    <t>WP109</t>
  </si>
  <si>
    <t>SAME SPOT</t>
  </si>
  <si>
    <t>1 pool with egg masses</t>
  </si>
  <si>
    <t>Pool with tadpoles also had 10 toad tadpoles. 20-30 toad tadpoles farther up pool</t>
  </si>
  <si>
    <t>GVBar</t>
  </si>
  <si>
    <t>At 2nd egg mass pool</t>
  </si>
  <si>
    <t>Jesse Creek</t>
  </si>
  <si>
    <t>Pond Creek</t>
  </si>
  <si>
    <t>Wallace Creek</t>
  </si>
  <si>
    <t>cm/s</t>
  </si>
  <si>
    <t>ft</t>
  </si>
  <si>
    <t>Bin</t>
  </si>
  <si>
    <t>All Eggs</t>
  </si>
  <si>
    <t>cm</t>
  </si>
  <si>
    <t>vel</t>
  </si>
  <si>
    <t>depth</t>
  </si>
  <si>
    <t>ft/s</t>
  </si>
  <si>
    <t>Site Type</t>
  </si>
  <si>
    <t>sm</t>
  </si>
  <si>
    <t>lg</t>
  </si>
  <si>
    <t>Velocity</t>
  </si>
  <si>
    <t>Eggs All Sites</t>
  </si>
  <si>
    <t>Depth</t>
  </si>
  <si>
    <t>Eggs Shirttail Creek</t>
  </si>
  <si>
    <t>Tadpoles All Sites</t>
  </si>
  <si>
    <t>Mean Velocity August</t>
  </si>
  <si>
    <t>Tot Depth August</t>
  </si>
  <si>
    <t>Date to be after</t>
  </si>
  <si>
    <t>August</t>
  </si>
  <si>
    <t>All Dates</t>
  </si>
  <si>
    <t>river</t>
  </si>
  <si>
    <t>day</t>
  </si>
  <si>
    <t>month</t>
  </si>
  <si>
    <t>year</t>
  </si>
  <si>
    <t>site</t>
  </si>
  <si>
    <t>numbertads</t>
  </si>
  <si>
    <t>totaldepth</t>
  </si>
  <si>
    <t>velocityattad</t>
  </si>
  <si>
    <t>substrate</t>
  </si>
  <si>
    <t>microhabitat</t>
  </si>
  <si>
    <t>macrohabitat</t>
  </si>
  <si>
    <t>tadlength</t>
  </si>
  <si>
    <t>tadstage</t>
  </si>
  <si>
    <t>midcolvelocity</t>
  </si>
  <si>
    <t xml:space="preserve">river </t>
  </si>
  <si>
    <t>1 = SFFeather  2 = Butte Creek  3 = WBrNFFeather  4 = Rock Cresta  5 = Poe   6 = SF Eel</t>
  </si>
  <si>
    <t>Attachment Substrate 1 = silt/clay/mud  2 = sand  3 = gravel/pebble  4 = cobble  5 = boulder  6 = bedrock  7 = small woody debris  8 = large woody debris  9 = other  10 = detached</t>
  </si>
  <si>
    <t>Microhabitat  1 = isolated side pool  2 = connected side pool  3 = scour pool  4 = backwater pool  5 = side channel  6 = boulder/sedge  7 = edgewater  8 = pool tailout  9 = riffle  10 = other</t>
  </si>
  <si>
    <t>Macrohabitat  1 = low gradient riffle  2 = high gradient riffle  3 = run  4 = glilde  5 = main channel  6 = step pool  7 = other</t>
  </si>
  <si>
    <t>Egg 2</t>
  </si>
  <si>
    <t>Egg 3</t>
  </si>
  <si>
    <t>Egg 4</t>
  </si>
  <si>
    <t>Egg 5</t>
  </si>
  <si>
    <t>Egg 6</t>
  </si>
  <si>
    <t>Egg All</t>
  </si>
  <si>
    <t>Questions:  Are the tad poles that are stage 1 at the egg masses (not valid)?</t>
  </si>
  <si>
    <t>Egg 2&amp;3</t>
  </si>
  <si>
    <t>depthategg</t>
  </si>
  <si>
    <t>velocityategg</t>
  </si>
  <si>
    <t>midcolumnvelocity</t>
  </si>
  <si>
    <t>surfacevelocity</t>
  </si>
  <si>
    <t>depthateggmasspertotaldepth</t>
  </si>
  <si>
    <t>1 = SFFeather  2 = Butte Creek  3 = WBrNFFeather  4 = Rock Cresta  5 = Poe   6 = SF Eel   7 = Pit</t>
  </si>
  <si>
    <t>Egg 1</t>
  </si>
  <si>
    <t>Egg 7</t>
  </si>
  <si>
    <t>Avg Vel lrg</t>
  </si>
  <si>
    <t>Avg Depth lrg</t>
  </si>
  <si>
    <t>avg vel sml</t>
  </si>
  <si>
    <t>avg vel all</t>
  </si>
  <si>
    <t>avg dpth sm</t>
  </si>
  <si>
    <t>avg dpth all</t>
  </si>
  <si>
    <t>eggs project</t>
  </si>
  <si>
    <t>eggs ref/trib</t>
  </si>
  <si>
    <t>Avg vel proj</t>
  </si>
  <si>
    <t>Avg vel ref</t>
  </si>
  <si>
    <t>Avg dpth proj</t>
  </si>
  <si>
    <t>Avg dpth ref</t>
  </si>
  <si>
    <t>velocity</t>
  </si>
  <si>
    <t>tads project</t>
  </si>
  <si>
    <t>tads ref/trib</t>
  </si>
  <si>
    <t>depth spring</t>
  </si>
  <si>
    <t>vel spring</t>
  </si>
  <si>
    <t>tads spring</t>
  </si>
  <si>
    <t>HSC Areas of Depth and Velocity</t>
  </si>
  <si>
    <t xml:space="preserve">Original </t>
  </si>
  <si>
    <t>Rubicon Above Ralston</t>
  </si>
  <si>
    <t>Rubicon above Long Canyon Confluence</t>
  </si>
  <si>
    <t xml:space="preserve">Square ft. </t>
  </si>
  <si>
    <t>NFMF Above Circle Bridge</t>
  </si>
  <si>
    <t>Square ft.</t>
  </si>
  <si>
    <t>Depth ft.</t>
  </si>
  <si>
    <t>0.0 - 1.5</t>
  </si>
  <si>
    <t>1.6 - 4.0</t>
  </si>
  <si>
    <t>4.1 - 6.0</t>
  </si>
  <si>
    <t>&gt;6.0</t>
  </si>
  <si>
    <t>Total Area by Velocity</t>
  </si>
  <si>
    <t>&gt; 4.1</t>
  </si>
  <si>
    <t>Velocity (m/s)</t>
  </si>
  <si>
    <t>0.0 - 0.15</t>
  </si>
  <si>
    <t>0.0 - 0.1</t>
  </si>
  <si>
    <t>0.16 - 0.4</t>
  </si>
  <si>
    <t>0.1 -0.3</t>
  </si>
  <si>
    <t>0.41 - 0.6</t>
  </si>
  <si>
    <t>&gt; 0.3</t>
  </si>
  <si>
    <t>&gt; 0.6</t>
  </si>
  <si>
    <t>&gt; 6.0</t>
  </si>
  <si>
    <t xml:space="preserve">Total Area by Depth </t>
  </si>
  <si>
    <t>Number of Cells</t>
  </si>
  <si>
    <t>Number of cells</t>
  </si>
  <si>
    <t>Total Cells by Velocity</t>
  </si>
  <si>
    <t xml:space="preserve">Total cells by Depth </t>
  </si>
  <si>
    <t xml:space="preserve">Total Cells by Depth </t>
  </si>
  <si>
    <t>Cumulative Area by Velocity in Square ft.</t>
  </si>
  <si>
    <t xml:space="preserve">Cumulative Number of Cells by Velocity </t>
  </si>
  <si>
    <t>all</t>
  </si>
  <si>
    <t xml:space="preserve">Cumulative Area by Depth in Square ft. </t>
  </si>
  <si>
    <t xml:space="preserve">Cumulative Number of Cells by Depth </t>
  </si>
  <si>
    <t xml:space="preserve">HSC Site </t>
  </si>
  <si>
    <t>Number of Egg Masses</t>
  </si>
  <si>
    <t>Velocity m/s</t>
  </si>
  <si>
    <t>0-1.5</t>
  </si>
  <si>
    <t>0.16-0.4</t>
  </si>
  <si>
    <t>0-0.15</t>
  </si>
  <si>
    <r>
      <t xml:space="preserve">Area </t>
    </r>
    <r>
      <rPr>
        <vertAlign val="superscript"/>
        <sz val="10"/>
        <rFont val="Arial"/>
        <family val="2"/>
      </rPr>
      <t>2</t>
    </r>
    <r>
      <rPr>
        <sz val="10"/>
        <rFont val="Arial"/>
        <family val="0"/>
      </rPr>
      <t>ft.</t>
    </r>
  </si>
  <si>
    <t>Test</t>
  </si>
  <si>
    <t>xy plot x</t>
  </si>
  <si>
    <t>Eggs Large River Sites</t>
  </si>
  <si>
    <t>Eggs Small Stream Sites</t>
  </si>
  <si>
    <t>Tadpoles Large River Sites</t>
  </si>
  <si>
    <t>Tadpoles Small Stream Sites</t>
  </si>
  <si>
    <t>Scale for Xy</t>
  </si>
  <si>
    <t>Straigth xy plot x</t>
  </si>
  <si>
    <t xml:space="preserve">Scale </t>
  </si>
  <si>
    <t>add</t>
  </si>
  <si>
    <t>m</t>
  </si>
  <si>
    <t>Egg All w/o eel</t>
  </si>
  <si>
    <t>cm 2</t>
  </si>
  <si>
    <t>cm 1</t>
  </si>
  <si>
    <t>avg</t>
  </si>
  <si>
    <t>Total</t>
  </si>
  <si>
    <t>Depth (m)</t>
  </si>
  <si>
    <t>0.0 - 0.5</t>
  </si>
  <si>
    <t>0.5 - 1.2</t>
  </si>
  <si>
    <t>1.2 - 1.8</t>
  </si>
  <si>
    <t>&gt;1.8</t>
  </si>
  <si>
    <t>convert factor ft^2 to M^2</t>
  </si>
  <si>
    <t>m^2</t>
  </si>
  <si>
    <t>ft^2</t>
  </si>
  <si>
    <t>0.15 - 0.4</t>
  </si>
  <si>
    <t>0.4 - 0.6</t>
  </si>
  <si>
    <t>Alternative Figure</t>
  </si>
  <si>
    <t>ATTACHMENT</t>
  </si>
  <si>
    <t>MICROHABITAT</t>
  </si>
  <si>
    <t>MICRO</t>
  </si>
  <si>
    <t>ATTACH</t>
  </si>
  <si>
    <t>Silt</t>
  </si>
  <si>
    <t>Bedrock</t>
  </si>
  <si>
    <t>Boulder (&gt; 256 mm)</t>
  </si>
  <si>
    <t>Gravel  (2 - 64 mm)</t>
  </si>
  <si>
    <t>Sand (&lt; 2 mm)</t>
  </si>
  <si>
    <t>Tadpole</t>
  </si>
  <si>
    <t>Microhabitat</t>
  </si>
  <si>
    <t>Attached</t>
  </si>
  <si>
    <t>Substrate</t>
  </si>
  <si>
    <t>Egg Mass</t>
  </si>
  <si>
    <t>min</t>
  </si>
  <si>
    <t>max</t>
  </si>
  <si>
    <t>Large sites</t>
  </si>
  <si>
    <t>Tadpoles Small Stream Sites - August</t>
  </si>
  <si>
    <t>(don't print for now)</t>
  </si>
  <si>
    <t>Count of Life Stage 2</t>
  </si>
  <si>
    <t>Grand Total</t>
  </si>
  <si>
    <t>EGGS</t>
  </si>
  <si>
    <t>Tadpoles</t>
  </si>
  <si>
    <t>Number of</t>
  </si>
  <si>
    <t>Large River Project Sites</t>
  </si>
  <si>
    <t>Large River Comparison Sites</t>
  </si>
  <si>
    <t>* R 3.5 is split in this table between the Rubicon River and Long Canyon Creek</t>
  </si>
  <si>
    <t xml:space="preserve">   MF 9.3 Gas Canyon and Todd Creeks</t>
  </si>
  <si>
    <t xml:space="preserve">   R 5.2 </t>
  </si>
  <si>
    <t xml:space="preserve">   R 3.5 Long Canyon Creek*</t>
  </si>
  <si>
    <t xml:space="preserve">   MF 26.2 </t>
  </si>
  <si>
    <t xml:space="preserve">   R 1.2</t>
  </si>
  <si>
    <t xml:space="preserve">   R 3.5 Rubicon River*</t>
  </si>
  <si>
    <t xml:space="preserve">   R 14.3 </t>
  </si>
  <si>
    <t xml:space="preserve">   R 20.9 </t>
  </si>
  <si>
    <t xml:space="preserve">   MF 24.1 North Fork of the Middle Fork American River</t>
  </si>
  <si>
    <t xml:space="preserve">   NF 35.7 North Fork American River &amp; Shirttail Creek </t>
  </si>
  <si>
    <t xml:space="preserve">   NFMF 2.3</t>
  </si>
  <si>
    <t>Checks for excel table</t>
  </si>
  <si>
    <t>Large</t>
  </si>
  <si>
    <t>Ref sites depth</t>
  </si>
  <si>
    <t>Ref Sites Vel</t>
  </si>
  <si>
    <t>Dep Lg Ref</t>
  </si>
  <si>
    <t>Vel Lg Ref</t>
  </si>
  <si>
    <t>Eggs</t>
  </si>
  <si>
    <t>Tads August</t>
  </si>
  <si>
    <t>Tads Spring</t>
  </si>
  <si>
    <t>'PCWA Eggs'!</t>
  </si>
  <si>
    <t>st #</t>
  </si>
  <si>
    <t>end#</t>
  </si>
  <si>
    <t>cell</t>
  </si>
  <si>
    <t>au</t>
  </si>
  <si>
    <t>as</t>
  </si>
  <si>
    <t>bn</t>
  </si>
  <si>
    <t>bm</t>
  </si>
  <si>
    <t>formula</t>
  </si>
  <si>
    <t>'PCWA Tads'!</t>
  </si>
  <si>
    <t>bf</t>
  </si>
  <si>
    <t>be</t>
  </si>
  <si>
    <t>bk</t>
  </si>
  <si>
    <t>bj</t>
  </si>
  <si>
    <t>DeSabla Eggs</t>
  </si>
  <si>
    <t>'DeSabla Egg Data'!</t>
  </si>
  <si>
    <t>'DeSabla Tad Data'!</t>
  </si>
  <si>
    <t>DeSabla Tads</t>
  </si>
  <si>
    <t>n</t>
  </si>
  <si>
    <t>g</t>
  </si>
  <si>
    <t xml:space="preserve">  ----</t>
  </si>
  <si>
    <t>Compare Large</t>
  </si>
  <si>
    <t>Avg</t>
  </si>
  <si>
    <t>Med</t>
  </si>
  <si>
    <t>Min</t>
  </si>
  <si>
    <t>Max</t>
  </si>
  <si>
    <t>Vel</t>
  </si>
  <si>
    <t>r</t>
  </si>
  <si>
    <t>s</t>
  </si>
  <si>
    <t xml:space="preserve">              depth</t>
  </si>
  <si>
    <t xml:space="preserve">              velocity</t>
  </si>
  <si>
    <t>Large All</t>
  </si>
  <si>
    <t>Small All</t>
  </si>
  <si>
    <t>Project Large</t>
  </si>
  <si>
    <t>SND</t>
  </si>
  <si>
    <t>GRV/COB/SND</t>
  </si>
  <si>
    <t>GRV/COB/BLD</t>
  </si>
  <si>
    <t>Substrate sort</t>
  </si>
  <si>
    <t>SLT</t>
  </si>
  <si>
    <t>sum</t>
  </si>
  <si>
    <t>sum check</t>
  </si>
  <si>
    <t>mixed</t>
  </si>
  <si>
    <t>Small Stream Sites (limited habitat &gt;0.5 m deep)</t>
  </si>
  <si>
    <t xml:space="preserve">   MF 14.1 Otter Creek</t>
  </si>
  <si>
    <t>Tadpole Groups</t>
  </si>
  <si>
    <t>Cobble  (64 - 256 mm)</t>
  </si>
  <si>
    <t>Egg Masses</t>
  </si>
  <si>
    <t>Egg Masses Large River Sites</t>
  </si>
  <si>
    <t>Egg Masses Small Stream Sites</t>
  </si>
  <si>
    <t xml:space="preserve">* Some of the substrate was mixed, but only the dominant substrate type is shown. </t>
  </si>
  <si>
    <t>Lind and Yarnell (2007) data are from a combined data set from the West Branch Feather River (2006), Butte Creek (2006), the South Fork Feather River (2005) and the Pit River (2002-2004).
The Eel River data is unpublished data from S. Kupferberg.</t>
  </si>
  <si>
    <t>Figure AQ 12-5. Distribution of Observed Mean-column Velocity (top) and Total Depth (bottom) at Egg Masses in Large River Sites.</t>
  </si>
  <si>
    <t>Lind and Yarnell (2007) data are from a combined data set from the West Branch Feather River (2006), Butte Creek (2006), the South Fork Feather River (2005) and the Pit River (2002-2004).
Note: the scales on the two x-axes are different.</t>
  </si>
  <si>
    <t>Figure AQ 12-6. Distribution of Observed Mean-column Velocity (top) and Total Depth (bottom) at Egg Masses in Small River Sites.</t>
  </si>
  <si>
    <t>Figure AQ 12-7. Distribution of Available Habitat at HSC Sites.</t>
  </si>
  <si>
    <t>Figure AQ 12-8a. Distribution of Observed Total Depth at Egg Masses in Large River Project Sites (top) and Large River Comparison Sites (bottom).</t>
  </si>
  <si>
    <t>Figure AQ 12-8b. Distribution of Observed Mean-column Velocities at Egg Masses in Large River Project Sites (top) and Large River Comparison Sites (bottom).</t>
  </si>
  <si>
    <t>Figure AQ 12-9. Distribution of Observed Mean-column Velocity (top) and Total Depth (bottom) at Tadpoles in Large River Sites.</t>
  </si>
  <si>
    <t>Figure AQ 12-10. Distribution of Observed Mean-column Velocity (top) and Total Depth (bottom) at Tadpoles in Large River Sites in Spring and in August.</t>
  </si>
  <si>
    <t>Figure AQ 12-11. Distribution of Observed Mean-column Velocity (top) and Total Depth (bottom) at Tadpoles in August in Small River Sites.</t>
  </si>
  <si>
    <t>Figure AQ 12-12a. Distribution of Observed Total Depth at Tadpoles in August in Large River Project Sites (top) and Large River Comparison Sites (bottom).</t>
  </si>
  <si>
    <t>Figure AQ 12-12b. Distribution of Observed Mean-column Velocity at Tadpoles in August in Large River Project Sites (top) and Large River Comparison Sites (bottom).</t>
  </si>
  <si>
    <t xml:space="preserve">Table AQ 12-5. Dominant* Substrate Used by Foothill Yellow-legged Frog Tadpoles and Egg Masses.  </t>
  </si>
  <si>
    <t>Table AQ 12-4.  Sites Where Habitat Suitability Data Were Collected.</t>
  </si>
  <si>
    <t>River</t>
  </si>
  <si>
    <t>All Rivers Combined</t>
  </si>
  <si>
    <t>223/192/248</t>
  </si>
  <si>
    <t>&lt;0.02, &gt;0.90</t>
  </si>
  <si>
    <t>0.02-0.05, 0.48-0.90</t>
  </si>
  <si>
    <t>0.06-0.47</t>
  </si>
  <si>
    <t>&gt;0.25</t>
  </si>
  <si>
    <t>0.10-0.25</t>
  </si>
  <si>
    <t>0.0-0.09</t>
  </si>
  <si>
    <t>Small or large woody debris, other</t>
  </si>
  <si>
    <t>Silt/clay/ mud, sand, bedrock</t>
  </si>
  <si>
    <t>Butte Creek</t>
  </si>
  <si>
    <t>&lt;0.02, &gt;0.64</t>
  </si>
  <si>
    <t>0.02-0.04</t>
  </si>
  <si>
    <t>0.05-0.64</t>
  </si>
  <si>
    <t>&gt;0.07</t>
  </si>
  <si>
    <t>0.06-0.07</t>
  </si>
  <si>
    <t>0.00-0.05</t>
  </si>
  <si>
    <t>West Branch Feather River</t>
  </si>
  <si>
    <t>&lt;0.09, &gt;0.90</t>
  </si>
  <si>
    <t>0.65-0.90</t>
  </si>
  <si>
    <t>0.10-0.64</t>
  </si>
  <si>
    <t>&gt;0.17</t>
  </si>
  <si>
    <t>0.13-0.17</t>
  </si>
  <si>
    <t>0.00-0.12</t>
  </si>
  <si>
    <t>South Fork Feather</t>
  </si>
  <si>
    <t>na</t>
  </si>
  <si>
    <t>0.14-0.25</t>
  </si>
  <si>
    <t>0.00-0.13</t>
  </si>
  <si>
    <t>Pit River</t>
  </si>
  <si>
    <t>114/80</t>
  </si>
  <si>
    <t>&lt;0.06, &gt;0.49</t>
  </si>
  <si>
    <t>0.06-0.09, 0.32-0.49</t>
  </si>
  <si>
    <t>0.10-0.30</t>
  </si>
  <si>
    <t>&gt;0.15</t>
  </si>
  <si>
    <t>0.10-0.15</t>
  </si>
  <si>
    <t>1 - All Rivers for total depth  = Butte, West Branch Feather, Pit.</t>
  </si>
  <si>
    <t>2 - All Rivers for mid-column water velocity and substrate  = South Fork Feather, Butte, West Branch Feather, Pit.</t>
  </si>
  <si>
    <t>N</t>
  </si>
  <si>
    <t>154/145/155</t>
  </si>
  <si>
    <t>&lt;0.02,</t>
  </si>
  <si>
    <t>&gt;1.00</t>
  </si>
  <si>
    <t>0.45-1.00</t>
  </si>
  <si>
    <t>0.02-0.44</t>
  </si>
  <si>
    <t>&gt; 0.24</t>
  </si>
  <si>
    <t>0.12-0.24</t>
  </si>
  <si>
    <t>0.00-0.11</t>
  </si>
  <si>
    <t>Silt/ clay/ mud, boulder</t>
  </si>
  <si>
    <t>Sand, cobble, gravel/pebble, bedrock</t>
  </si>
  <si>
    <t>114/105</t>
  </si>
  <si>
    <t>&gt; 0.23</t>
  </si>
  <si>
    <t>0.09-0.23</t>
  </si>
  <si>
    <t>0.00-0.08</t>
  </si>
  <si>
    <t>&lt;0.05,</t>
  </si>
  <si>
    <t>0.36-1.00</t>
  </si>
  <si>
    <t>0.05-0.35</t>
  </si>
  <si>
    <t>0.11-0.24</t>
  </si>
  <si>
    <t>0.00-0.10</t>
  </si>
  <si>
    <t>South Fork Eel River</t>
  </si>
  <si>
    <t>&lt;0.01,</t>
  </si>
  <si>
    <t>&gt;0.70</t>
  </si>
  <si>
    <t>0.21-0.70</t>
  </si>
  <si>
    <t>0.01-0.20</t>
  </si>
  <si>
    <t>&gt; 0.08</t>
  </si>
  <si>
    <t>0.04-0.08</t>
  </si>
  <si>
    <t>0.03-0.08</t>
  </si>
  <si>
    <t>Category</t>
  </si>
  <si>
    <t>Egg Masses (%)</t>
  </si>
  <si>
    <t>Tadpole Groups (%)</t>
  </si>
  <si>
    <t>Silt/Clay/Mud</t>
  </si>
  <si>
    <t>Sand</t>
  </si>
  <si>
    <t>Gravel/Pebble</t>
  </si>
  <si>
    <t>Cobble</t>
  </si>
  <si>
    <t>Boulder</t>
  </si>
  <si>
    <t>Other</t>
  </si>
  <si>
    <r>
      <t>Total Depth</t>
    </r>
    <r>
      <rPr>
        <b/>
        <vertAlign val="superscript"/>
        <sz val="8"/>
        <rFont val="Times New (W1)"/>
        <family val="0"/>
      </rPr>
      <t xml:space="preserve"> </t>
    </r>
    <r>
      <rPr>
        <b/>
        <sz val="8"/>
        <rFont val="Times New (W1)"/>
        <family val="0"/>
      </rPr>
      <t>(m)</t>
    </r>
  </si>
  <si>
    <r>
      <t>Mid-column Water Velocity</t>
    </r>
    <r>
      <rPr>
        <b/>
        <sz val="8"/>
        <rFont val="Times New (W1)"/>
        <family val="0"/>
      </rPr>
      <t xml:space="preserve"> (m/sec) Suitability</t>
    </r>
    <r>
      <rPr>
        <b/>
        <vertAlign val="superscript"/>
        <sz val="8"/>
        <rFont val="Times New (W1)"/>
        <family val="0"/>
      </rPr>
      <t>2</t>
    </r>
  </si>
  <si>
    <r>
      <t>Suitability</t>
    </r>
    <r>
      <rPr>
        <b/>
        <vertAlign val="superscript"/>
        <sz val="8"/>
        <rFont val="Times New (W1)"/>
        <family val="0"/>
      </rPr>
      <t>1</t>
    </r>
  </si>
  <si>
    <r>
      <t>Suitability</t>
    </r>
    <r>
      <rPr>
        <b/>
        <vertAlign val="superscript"/>
        <sz val="8"/>
        <rFont val="Times New (W1)"/>
        <family val="0"/>
      </rPr>
      <t>2</t>
    </r>
  </si>
  <si>
    <r>
      <t>Mid-column Water Velocity</t>
    </r>
    <r>
      <rPr>
        <b/>
        <sz val="8"/>
        <rFont val="Times New (W1)"/>
        <family val="0"/>
      </rPr>
      <t xml:space="preserve"> (m/sec) Suitability</t>
    </r>
    <r>
      <rPr>
        <b/>
        <vertAlign val="superscript"/>
        <sz val="8"/>
        <rFont val="Times New (W1)"/>
        <family val="0"/>
      </rPr>
      <t>1</t>
    </r>
  </si>
  <si>
    <r>
      <t xml:space="preserve">Table 2. </t>
    </r>
    <r>
      <rPr>
        <i/>
        <sz val="8"/>
        <rFont val="Times New Roman"/>
        <family val="1"/>
      </rPr>
      <t>Rana boylii</t>
    </r>
    <r>
      <rPr>
        <sz val="8"/>
        <rFont val="Times New Roman"/>
        <family val="1"/>
      </rPr>
      <t xml:space="preserve"> egg mass habitat suitability criteria.  n = valid sample size for depth/velocity/substrate if they differed among variables; 0 = not suitable, 0.1 = marginally suitable, 1 = suitable.  See text for detailed description of how criteria were derived.</t>
    </r>
  </si>
  <si>
    <r>
      <t xml:space="preserve">Table 3. </t>
    </r>
    <r>
      <rPr>
        <i/>
        <sz val="8"/>
        <rFont val="Times New Roman"/>
        <family val="1"/>
      </rPr>
      <t>Rana boylii</t>
    </r>
    <r>
      <rPr>
        <sz val="8"/>
        <rFont val="Times New Roman"/>
        <family val="1"/>
      </rPr>
      <t xml:space="preserve"> tadpole habitat suitability criteria. n = valid sample size for depth/velocity/substrate if they differed among variables; 0 = not suitable, 0.1 = marginally suitable, 1 = suitable.  See text for detailed description of how criteria were derived.</t>
    </r>
  </si>
  <si>
    <r>
      <t xml:space="preserve">1-All Rivers = Butte, West Branch Feather (South Fork Eel </t>
    </r>
    <r>
      <rPr>
        <b/>
        <sz val="8"/>
        <rFont val="Times New Roman"/>
        <family val="1"/>
      </rPr>
      <t>not</t>
    </r>
    <r>
      <rPr>
        <sz val="8"/>
        <rFont val="Times New Roman"/>
        <family val="1"/>
      </rPr>
      <t xml:space="preserve"> included).</t>
    </r>
  </si>
  <si>
    <r>
      <t xml:space="preserve">Table 4.  Frequency data for </t>
    </r>
    <r>
      <rPr>
        <i/>
        <sz val="8"/>
        <rFont val="Times New Roman"/>
        <family val="1"/>
      </rPr>
      <t>Rana boylii</t>
    </r>
    <r>
      <rPr>
        <sz val="8"/>
        <rFont val="Times New Roman"/>
        <family val="1"/>
      </rPr>
      <t xml:space="preserve"> egg mass attachment substrate and tadpole group habitat substrate derived from 248 egg masses and 155 tadpole groups.  Highlighted (yellow) cells represent the ranked (highest to lowest) substrate types used to reach a total of 90% of the observations.  Data are from the following rivers:  Egg Masses - Butte, West Branch Feather, South Fork Feather, Pit; Tadpoles - Butte, West Branch Feather (South Fork Eel not included).</t>
    </r>
  </si>
  <si>
    <t>Cobble, gravel/pebble, boulder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</si>
</sst>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h:mm;@"/>
    <numFmt numFmtId="166" formatCode="[$-409]dddd\,\ mmmm\ dd\,\ yyyy"/>
    <numFmt numFmtId="167" formatCode="mm/dd/yy;@"/>
    <numFmt numFmtId="168" formatCode="#,##0.000"/>
    <numFmt numFmtId="169" formatCode="0.0"/>
    <numFmt numFmtId="170" formatCode="0.0000"/>
    <numFmt numFmtId="171" formatCode="&quot;Yes&quot;;&quot;Yes&quot;;&quot;No&quot;"/>
    <numFmt numFmtId="172" formatCode="&quot;True&quot;;&quot;True&quot;;&quot;False&quot;"/>
    <numFmt numFmtId="173" formatCode="&quot;On&quot;;&quot;On&quot;;&quot;Off&quot;"/>
    <numFmt numFmtId="174" formatCode="[$€-2]\ #,##0.00_);[Red]\([$€-2]\ #,##0.00\)"/>
  </numFmts>
  <fonts count="43">
    <font>
      <sz val="10"/>
      <name val="Arial"/>
      <family val="0"/>
    </font>
    <font>
      <sz val="8"/>
      <name val="Arial"/>
      <family val="0"/>
    </font>
    <font>
      <b/>
      <sz val="10"/>
      <name val="Arial"/>
      <family val="2"/>
    </font>
    <font>
      <b/>
      <sz val="8"/>
      <name val="Arial"/>
      <family val="2"/>
    </font>
    <font>
      <sz val="10"/>
      <color indexed="8"/>
      <name val="Arial"/>
      <family val="0"/>
    </font>
    <font>
      <sz val="10"/>
      <color indexed="10"/>
      <name val="Arial"/>
      <family val="0"/>
    </font>
    <font>
      <u val="single"/>
      <sz val="10"/>
      <name val="Arial"/>
      <family val="2"/>
    </font>
    <font>
      <b/>
      <sz val="12"/>
      <name val="Arial"/>
      <family val="0"/>
    </font>
    <font>
      <b/>
      <sz val="10.5"/>
      <name val="Arial"/>
      <family val="0"/>
    </font>
    <font>
      <sz val="10.5"/>
      <name val="Arial"/>
      <family val="0"/>
    </font>
    <font>
      <b/>
      <sz val="11.25"/>
      <name val="Arial"/>
      <family val="0"/>
    </font>
    <font>
      <sz val="11.25"/>
      <name val="Arial"/>
      <family val="0"/>
    </font>
    <font>
      <b/>
      <sz val="10.75"/>
      <name val="Arial"/>
      <family val="0"/>
    </font>
    <font>
      <sz val="10.75"/>
      <name val="Arial"/>
      <family val="0"/>
    </font>
    <font>
      <b/>
      <sz val="11"/>
      <name val="Arial"/>
      <family val="0"/>
    </font>
    <font>
      <sz val="11"/>
      <name val="Arial"/>
      <family val="0"/>
    </font>
    <font>
      <sz val="6"/>
      <name val="Arial"/>
      <family val="0"/>
    </font>
    <font>
      <b/>
      <i/>
      <sz val="10"/>
      <name val="Arial"/>
      <family val="2"/>
    </font>
    <font>
      <vertAlign val="superscript"/>
      <sz val="10"/>
      <name val="Arial"/>
      <family val="2"/>
    </font>
    <font>
      <sz val="4.5"/>
      <name val="Arial"/>
      <family val="0"/>
    </font>
    <font>
      <b/>
      <sz val="9"/>
      <name val="Arial"/>
      <family val="0"/>
    </font>
    <font>
      <b/>
      <sz val="10.25"/>
      <name val="Arial"/>
      <family val="0"/>
    </font>
    <font>
      <sz val="10.25"/>
      <name val="Arial"/>
      <family val="0"/>
    </font>
    <font>
      <b/>
      <sz val="8.75"/>
      <name val="Arial"/>
      <family val="0"/>
    </font>
    <font>
      <sz val="8.25"/>
      <name val="Arial"/>
      <family val="2"/>
    </font>
    <font>
      <b/>
      <sz val="9.25"/>
      <name val="Arial"/>
      <family val="2"/>
    </font>
    <font>
      <sz val="8.75"/>
      <name val="Arial"/>
      <family val="2"/>
    </font>
    <font>
      <sz val="9.25"/>
      <name val="Arial"/>
      <family val="2"/>
    </font>
    <font>
      <sz val="9"/>
      <name val="Arial"/>
      <family val="2"/>
    </font>
    <font>
      <sz val="11.75"/>
      <name val="Arial"/>
      <family val="0"/>
    </font>
    <font>
      <vertAlign val="superscript"/>
      <sz val="8.75"/>
      <name val="Arial"/>
      <family val="2"/>
    </font>
    <font>
      <sz val="11.5"/>
      <name val="Arial"/>
      <family val="0"/>
    </font>
    <font>
      <vertAlign val="superscript"/>
      <sz val="8"/>
      <name val="Arial"/>
      <family val="2"/>
    </font>
    <font>
      <u val="single"/>
      <sz val="7.5"/>
      <color indexed="12"/>
      <name val="Arial"/>
      <family val="0"/>
    </font>
    <font>
      <u val="single"/>
      <sz val="7.5"/>
      <color indexed="36"/>
      <name val="Arial"/>
      <family val="0"/>
    </font>
    <font>
      <sz val="10"/>
      <name val="Times New Roman"/>
      <family val="1"/>
    </font>
    <font>
      <sz val="12"/>
      <name val="Times New Roman"/>
      <family val="1"/>
    </font>
    <font>
      <b/>
      <sz val="8"/>
      <name val="Times New Roman"/>
      <family val="1"/>
    </font>
    <font>
      <b/>
      <vertAlign val="superscript"/>
      <sz val="8"/>
      <name val="Times New (W1)"/>
      <family val="0"/>
    </font>
    <font>
      <b/>
      <sz val="8"/>
      <name val="Times New (W1)"/>
      <family val="0"/>
    </font>
    <font>
      <sz val="8"/>
      <name val="Times New Roman"/>
      <family val="1"/>
    </font>
    <font>
      <i/>
      <sz val="8"/>
      <name val="Times New Roman"/>
      <family val="1"/>
    </font>
    <font>
      <sz val="8"/>
      <color indexed="10"/>
      <name val="Times New Roman"/>
      <family val="1"/>
    </font>
  </fonts>
  <fills count="7">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41"/>
        <bgColor indexed="64"/>
      </patternFill>
    </fill>
    <fill>
      <patternFill patternType="solid">
        <fgColor indexed="22"/>
        <bgColor indexed="64"/>
      </patternFill>
    </fill>
  </fills>
  <borders count="47">
    <border>
      <left/>
      <right/>
      <top/>
      <bottom/>
      <diagonal/>
    </border>
    <border>
      <left style="thin"/>
      <right style="thin"/>
      <top style="thin"/>
      <bottom style="thin"/>
    </border>
    <border>
      <left style="thin"/>
      <right style="thick"/>
      <top style="thin"/>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ck"/>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thin"/>
      <top>
        <color indexed="63"/>
      </top>
      <bottom style="medium"/>
    </border>
    <border>
      <left>
        <color indexed="63"/>
      </left>
      <right>
        <color indexed="63"/>
      </right>
      <top>
        <color indexed="63"/>
      </top>
      <bottom style="thin"/>
    </border>
    <border>
      <left style="thin"/>
      <right style="thin"/>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cellStyleXfs>
  <cellXfs count="274">
    <xf numFmtId="0" fontId="0" fillId="0" borderId="0" xfId="0" applyAlignment="1">
      <alignment/>
    </xf>
    <xf numFmtId="0" fontId="2" fillId="0" borderId="0" xfId="0" applyFont="1" applyFill="1" applyBorder="1" applyAlignment="1">
      <alignment/>
    </xf>
    <xf numFmtId="0" fontId="3" fillId="0" borderId="1" xfId="0" applyNumberFormat="1" applyFont="1" applyBorder="1" applyAlignment="1">
      <alignment wrapText="1"/>
    </xf>
    <xf numFmtId="0" fontId="3" fillId="0" borderId="1" xfId="0" applyNumberFormat="1" applyFont="1" applyBorder="1" applyAlignment="1">
      <alignment horizontal="center" wrapText="1"/>
    </xf>
    <xf numFmtId="164" fontId="3" fillId="0" borderId="1" xfId="0" applyNumberFormat="1" applyFont="1" applyBorder="1" applyAlignment="1">
      <alignment wrapText="1"/>
    </xf>
    <xf numFmtId="0" fontId="3" fillId="0" borderId="2" xfId="0" applyNumberFormat="1" applyFont="1" applyBorder="1" applyAlignment="1">
      <alignment wrapText="1"/>
    </xf>
    <xf numFmtId="0" fontId="0" fillId="0" borderId="0" xfId="0" applyFont="1" applyFill="1" applyBorder="1" applyAlignment="1">
      <alignment/>
    </xf>
    <xf numFmtId="0" fontId="0" fillId="0" borderId="3" xfId="0" applyFont="1" applyFill="1" applyBorder="1" applyAlignment="1">
      <alignment horizontal="left" vertical="center" wrapText="1"/>
    </xf>
    <xf numFmtId="14" fontId="0" fillId="0" borderId="1" xfId="0" applyNumberFormat="1" applyBorder="1" applyAlignment="1">
      <alignment horizontal="center"/>
    </xf>
    <xf numFmtId="0" fontId="0" fillId="0" borderId="4" xfId="0" applyBorder="1" applyAlignment="1">
      <alignment/>
    </xf>
    <xf numFmtId="0" fontId="0" fillId="0" borderId="4" xfId="0" applyNumberFormat="1" applyBorder="1" applyAlignment="1">
      <alignment/>
    </xf>
    <xf numFmtId="164" fontId="0" fillId="0" borderId="4" xfId="0" applyNumberFormat="1" applyBorder="1" applyAlignment="1">
      <alignment/>
    </xf>
    <xf numFmtId="0" fontId="0" fillId="0" borderId="0" xfId="0" applyFont="1" applyAlignment="1">
      <alignment/>
    </xf>
    <xf numFmtId="14" fontId="0" fillId="0" borderId="1" xfId="0" applyNumberFormat="1" applyFill="1" applyBorder="1" applyAlignment="1">
      <alignment horizontal="center"/>
    </xf>
    <xf numFmtId="0" fontId="0" fillId="0" borderId="1" xfId="0" applyBorder="1" applyAlignment="1">
      <alignment/>
    </xf>
    <xf numFmtId="0" fontId="0" fillId="0" borderId="1" xfId="0" applyFill="1" applyBorder="1" applyAlignment="1">
      <alignment/>
    </xf>
    <xf numFmtId="20" fontId="0" fillId="0" borderId="1" xfId="0" applyNumberFormat="1" applyFill="1" applyBorder="1" applyAlignment="1">
      <alignment/>
    </xf>
    <xf numFmtId="14" fontId="0" fillId="0" borderId="1" xfId="0" applyNumberFormat="1" applyFill="1" applyBorder="1" applyAlignment="1">
      <alignment/>
    </xf>
    <xf numFmtId="0" fontId="0" fillId="0" borderId="1" xfId="0" applyNumberFormat="1" applyFill="1" applyBorder="1" applyAlignment="1">
      <alignment/>
    </xf>
    <xf numFmtId="49" fontId="0" fillId="0" borderId="1" xfId="0" applyNumberFormat="1" applyFill="1" applyBorder="1" applyAlignment="1">
      <alignment/>
    </xf>
    <xf numFmtId="164" fontId="0" fillId="0" borderId="1" xfId="0" applyNumberFormat="1" applyFill="1" applyBorder="1" applyAlignment="1">
      <alignment/>
    </xf>
    <xf numFmtId="0" fontId="0" fillId="0" borderId="2" xfId="0" applyFill="1" applyBorder="1" applyAlignment="1">
      <alignment/>
    </xf>
    <xf numFmtId="14" fontId="0" fillId="0" borderId="1" xfId="0" applyNumberFormat="1" applyBorder="1" applyAlignment="1">
      <alignment/>
    </xf>
    <xf numFmtId="0" fontId="0" fillId="0" borderId="1" xfId="0" applyNumberFormat="1" applyBorder="1" applyAlignment="1">
      <alignment/>
    </xf>
    <xf numFmtId="49" fontId="0" fillId="0" borderId="1" xfId="0" applyNumberFormat="1" applyBorder="1" applyAlignment="1">
      <alignment/>
    </xf>
    <xf numFmtId="164" fontId="0" fillId="0" borderId="1" xfId="0" applyNumberFormat="1" applyBorder="1" applyAlignment="1">
      <alignment/>
    </xf>
    <xf numFmtId="0" fontId="0" fillId="0" borderId="2" xfId="0" applyBorder="1" applyAlignment="1">
      <alignment/>
    </xf>
    <xf numFmtId="20" fontId="0" fillId="0" borderId="1" xfId="0" applyNumberFormat="1" applyBorder="1" applyAlignment="1">
      <alignment/>
    </xf>
    <xf numFmtId="0" fontId="0" fillId="0" borderId="2" xfId="0" applyFill="1" applyBorder="1" applyAlignment="1">
      <alignment wrapText="1"/>
    </xf>
    <xf numFmtId="0" fontId="0" fillId="0" borderId="5" xfId="0" applyFill="1" applyBorder="1" applyAlignment="1">
      <alignment/>
    </xf>
    <xf numFmtId="0" fontId="0" fillId="0" borderId="4" xfId="0" applyFill="1" applyBorder="1" applyAlignment="1">
      <alignment/>
    </xf>
    <xf numFmtId="0" fontId="0" fillId="0" borderId="6" xfId="0" applyFill="1" applyBorder="1" applyAlignment="1">
      <alignment/>
    </xf>
    <xf numFmtId="0" fontId="0" fillId="0" borderId="1" xfId="0" applyBorder="1" applyAlignment="1">
      <alignment wrapText="1"/>
    </xf>
    <xf numFmtId="0" fontId="0" fillId="0" borderId="2" xfId="0" applyBorder="1" applyAlignment="1">
      <alignment wrapText="1"/>
    </xf>
    <xf numFmtId="0" fontId="0" fillId="0" borderId="0" xfId="0" applyFont="1" applyFill="1" applyBorder="1" applyAlignment="1">
      <alignment wrapText="1"/>
    </xf>
    <xf numFmtId="14" fontId="0" fillId="0" borderId="1" xfId="0" applyNumberFormat="1" applyFont="1" applyBorder="1" applyAlignment="1">
      <alignment horizontal="center" wrapText="1"/>
    </xf>
    <xf numFmtId="0" fontId="3" fillId="0" borderId="1" xfId="0" applyFont="1" applyBorder="1" applyAlignment="1">
      <alignment wrapText="1"/>
    </xf>
    <xf numFmtId="14" fontId="0" fillId="0" borderId="1" xfId="0" applyNumberFormat="1" applyFont="1" applyBorder="1" applyAlignment="1">
      <alignment wrapText="1"/>
    </xf>
    <xf numFmtId="0" fontId="0" fillId="0" borderId="5" xfId="0" applyNumberFormat="1" applyFont="1" applyBorder="1" applyAlignment="1">
      <alignment wrapText="1"/>
    </xf>
    <xf numFmtId="0" fontId="3" fillId="0" borderId="5" xfId="0" applyFont="1" applyBorder="1" applyAlignment="1">
      <alignment wrapText="1"/>
    </xf>
    <xf numFmtId="0" fontId="3" fillId="0" borderId="4" xfId="0" applyNumberFormat="1" applyFont="1" applyBorder="1" applyAlignment="1">
      <alignment wrapText="1"/>
    </xf>
    <xf numFmtId="49" fontId="3" fillId="0" borderId="4" xfId="0" applyNumberFormat="1" applyFont="1" applyBorder="1" applyAlignment="1">
      <alignment wrapText="1"/>
    </xf>
    <xf numFmtId="0" fontId="3" fillId="0" borderId="4" xfId="0" applyFont="1" applyBorder="1" applyAlignment="1">
      <alignment wrapText="1"/>
    </xf>
    <xf numFmtId="0" fontId="3" fillId="0" borderId="6" xfId="0" applyFont="1" applyBorder="1" applyAlignment="1">
      <alignment wrapText="1"/>
    </xf>
    <xf numFmtId="0" fontId="0" fillId="0" borderId="5" xfId="0" applyNumberFormat="1" applyFill="1" applyBorder="1" applyAlignment="1">
      <alignment/>
    </xf>
    <xf numFmtId="0" fontId="0" fillId="0" borderId="6" xfId="0" applyBorder="1" applyAlignment="1">
      <alignment/>
    </xf>
    <xf numFmtId="0" fontId="0" fillId="0" borderId="5" xfId="0" applyNumberFormat="1" applyBorder="1" applyAlignment="1">
      <alignment/>
    </xf>
    <xf numFmtId="0" fontId="4" fillId="0" borderId="1" xfId="0" applyFont="1" applyFill="1" applyBorder="1" applyAlignment="1">
      <alignment/>
    </xf>
    <xf numFmtId="164" fontId="4" fillId="0" borderId="1" xfId="0" applyNumberFormat="1" applyFont="1" applyFill="1" applyBorder="1" applyAlignment="1">
      <alignment/>
    </xf>
    <xf numFmtId="0" fontId="4" fillId="0" borderId="2" xfId="0" applyFont="1" applyFill="1" applyBorder="1" applyAlignment="1">
      <alignment/>
    </xf>
    <xf numFmtId="0" fontId="5" fillId="0" borderId="4" xfId="0" applyFont="1" applyFill="1" applyBorder="1" applyAlignment="1">
      <alignment/>
    </xf>
    <xf numFmtId="0" fontId="0" fillId="0" borderId="5" xfId="0" applyFont="1" applyBorder="1" applyAlignment="1">
      <alignment/>
    </xf>
    <xf numFmtId="164" fontId="0" fillId="0" borderId="6" xfId="0" applyNumberForma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Fill="1" applyBorder="1" applyAlignment="1">
      <alignment/>
    </xf>
    <xf numFmtId="14" fontId="0" fillId="0" borderId="1" xfId="0" applyNumberFormat="1" applyFont="1" applyBorder="1" applyAlignment="1">
      <alignment horizontal="center"/>
    </xf>
    <xf numFmtId="0" fontId="0" fillId="0" borderId="1" xfId="0" applyFont="1" applyFill="1" applyBorder="1" applyAlignment="1">
      <alignment/>
    </xf>
    <xf numFmtId="0" fontId="6" fillId="0" borderId="1" xfId="0" applyFont="1" applyBorder="1" applyAlignment="1">
      <alignment/>
    </xf>
    <xf numFmtId="14" fontId="0" fillId="0" borderId="1" xfId="0" applyNumberFormat="1" applyFont="1" applyBorder="1" applyAlignment="1">
      <alignment/>
    </xf>
    <xf numFmtId="0" fontId="0" fillId="0" borderId="1" xfId="0" applyNumberFormat="1" applyFont="1" applyBorder="1" applyAlignment="1">
      <alignment/>
    </xf>
    <xf numFmtId="0" fontId="0" fillId="0" borderId="1" xfId="0" applyFont="1" applyBorder="1" applyAlignment="1">
      <alignment/>
    </xf>
    <xf numFmtId="164" fontId="6" fillId="0" borderId="1" xfId="0" applyNumberFormat="1" applyFont="1" applyBorder="1" applyAlignment="1">
      <alignment/>
    </xf>
    <xf numFmtId="0" fontId="6" fillId="0" borderId="1" xfId="0" applyFont="1" applyFill="1" applyBorder="1" applyAlignment="1">
      <alignment/>
    </xf>
    <xf numFmtId="0" fontId="6" fillId="0" borderId="2" xfId="0" applyFont="1" applyBorder="1" applyAlignment="1">
      <alignment/>
    </xf>
    <xf numFmtId="14" fontId="0" fillId="0" borderId="5" xfId="0" applyNumberFormat="1" applyBorder="1" applyAlignment="1">
      <alignment/>
    </xf>
    <xf numFmtId="0" fontId="0" fillId="0" borderId="7" xfId="0" applyBorder="1" applyAlignment="1">
      <alignment/>
    </xf>
    <xf numFmtId="0" fontId="0" fillId="0" borderId="1" xfId="0" applyBorder="1" applyAlignment="1">
      <alignment/>
    </xf>
    <xf numFmtId="0" fontId="0" fillId="0" borderId="1" xfId="0" applyBorder="1" applyAlignment="1">
      <alignment horizontal="center"/>
    </xf>
    <xf numFmtId="2" fontId="0" fillId="0" borderId="1" xfId="0" applyNumberFormat="1" applyBorder="1" applyAlignment="1">
      <alignment horizontal="center"/>
    </xf>
    <xf numFmtId="0" fontId="0" fillId="0" borderId="2" xfId="0" applyBorder="1" applyAlignment="1">
      <alignment/>
    </xf>
    <xf numFmtId="14" fontId="0" fillId="0" borderId="2" xfId="0" applyNumberFormat="1" applyBorder="1" applyAlignment="1">
      <alignment/>
    </xf>
    <xf numFmtId="14" fontId="0" fillId="0" borderId="5" xfId="0" applyNumberFormat="1" applyBorder="1" applyAlignment="1">
      <alignment horizontal="center"/>
    </xf>
    <xf numFmtId="0" fontId="0" fillId="0" borderId="4" xfId="0" applyFont="1" applyFill="1" applyBorder="1" applyAlignment="1">
      <alignment/>
    </xf>
    <xf numFmtId="0" fontId="0" fillId="2" borderId="0" xfId="0" applyFill="1" applyAlignment="1">
      <alignment/>
    </xf>
    <xf numFmtId="167" fontId="0" fillId="0" borderId="0" xfId="0" applyNumberFormat="1" applyAlignment="1">
      <alignment/>
    </xf>
    <xf numFmtId="0" fontId="3" fillId="0" borderId="0" xfId="0" applyNumberFormat="1" applyFont="1" applyBorder="1" applyAlignment="1">
      <alignment/>
    </xf>
    <xf numFmtId="0" fontId="3" fillId="0" borderId="0" xfId="0" applyNumberFormat="1" applyFont="1" applyBorder="1" applyAlignment="1">
      <alignment horizontal="center"/>
    </xf>
    <xf numFmtId="164" fontId="3" fillId="0" borderId="0" xfId="0" applyNumberFormat="1" applyFont="1" applyBorder="1" applyAlignment="1">
      <alignment/>
    </xf>
    <xf numFmtId="0" fontId="0" fillId="0" borderId="0" xfId="0" applyBorder="1" applyAlignment="1">
      <alignment/>
    </xf>
    <xf numFmtId="14" fontId="0" fillId="0" borderId="0" xfId="0" applyNumberFormat="1" applyBorder="1" applyAlignment="1">
      <alignment horizontal="center"/>
    </xf>
    <xf numFmtId="20" fontId="0" fillId="0" borderId="0" xfId="0" applyNumberFormat="1" applyBorder="1" applyAlignment="1">
      <alignment/>
    </xf>
    <xf numFmtId="14" fontId="0" fillId="0" borderId="0" xfId="0" applyNumberFormat="1" applyBorder="1" applyAlignment="1">
      <alignment/>
    </xf>
    <xf numFmtId="0" fontId="0" fillId="0" borderId="0" xfId="0" applyNumberFormat="1" applyBorder="1" applyAlignment="1">
      <alignment/>
    </xf>
    <xf numFmtId="49" fontId="0" fillId="0" borderId="0" xfId="0" applyNumberFormat="1" applyBorder="1" applyAlignment="1">
      <alignment/>
    </xf>
    <xf numFmtId="164" fontId="0" fillId="0" borderId="0" xfId="0" applyNumberFormat="1" applyBorder="1" applyAlignment="1">
      <alignment/>
    </xf>
    <xf numFmtId="14" fontId="0" fillId="0" borderId="0" xfId="0" applyNumberFormat="1" applyFill="1" applyBorder="1" applyAlignment="1">
      <alignment horizontal="center"/>
    </xf>
    <xf numFmtId="0" fontId="0" fillId="0" borderId="0" xfId="0" applyFill="1" applyBorder="1" applyAlignment="1">
      <alignment/>
    </xf>
    <xf numFmtId="20" fontId="0" fillId="0" borderId="0" xfId="0" applyNumberFormat="1" applyFill="1" applyBorder="1" applyAlignment="1">
      <alignment/>
    </xf>
    <xf numFmtId="14" fontId="0" fillId="0" borderId="0" xfId="0" applyNumberFormat="1" applyFill="1" applyBorder="1" applyAlignment="1">
      <alignment/>
    </xf>
    <xf numFmtId="0" fontId="0" fillId="0" borderId="0" xfId="0" applyNumberFormat="1" applyFill="1" applyBorder="1" applyAlignment="1">
      <alignment/>
    </xf>
    <xf numFmtId="49" fontId="0" fillId="0" borderId="0" xfId="0" applyNumberFormat="1" applyFill="1" applyBorder="1" applyAlignment="1">
      <alignment/>
    </xf>
    <xf numFmtId="164" fontId="0" fillId="0" borderId="0" xfId="0" applyNumberFormat="1" applyFill="1" applyBorder="1" applyAlignment="1">
      <alignment/>
    </xf>
    <xf numFmtId="0" fontId="0" fillId="0" borderId="0" xfId="0" applyFont="1" applyFill="1" applyBorder="1" applyAlignment="1">
      <alignment/>
    </xf>
    <xf numFmtId="0" fontId="0" fillId="0" borderId="0" xfId="0" applyNumberFormat="1" applyFont="1" applyFill="1" applyBorder="1" applyAlignment="1">
      <alignment/>
    </xf>
    <xf numFmtId="49" fontId="0" fillId="0" borderId="0" xfId="0" applyNumberFormat="1" applyFont="1" applyFill="1" applyBorder="1" applyAlignment="1">
      <alignment/>
    </xf>
    <xf numFmtId="0" fontId="1" fillId="0" borderId="0" xfId="0" applyFont="1" applyBorder="1" applyAlignment="1">
      <alignment/>
    </xf>
    <xf numFmtId="0" fontId="1" fillId="0" borderId="0" xfId="0" applyFont="1" applyFill="1" applyBorder="1" applyAlignment="1">
      <alignment/>
    </xf>
    <xf numFmtId="3" fontId="0" fillId="0" borderId="0" xfId="0" applyNumberFormat="1" applyBorder="1" applyAlignment="1">
      <alignment/>
    </xf>
    <xf numFmtId="0" fontId="0" fillId="0" borderId="0" xfId="0" applyFill="1" applyBorder="1" applyAlignment="1">
      <alignment horizontal="center"/>
    </xf>
    <xf numFmtId="3" fontId="0" fillId="0" borderId="0" xfId="0" applyNumberFormat="1" applyFill="1" applyBorder="1" applyAlignment="1">
      <alignment horizontal="center"/>
    </xf>
    <xf numFmtId="0" fontId="0" fillId="0" borderId="0" xfId="0" applyBorder="1" applyAlignment="1">
      <alignment horizontal="center"/>
    </xf>
    <xf numFmtId="20" fontId="0" fillId="0" borderId="0" xfId="0" applyNumberFormat="1" applyFill="1" applyBorder="1" applyAlignment="1">
      <alignment horizontal="center"/>
    </xf>
    <xf numFmtId="0" fontId="0" fillId="0" borderId="0" xfId="0" applyFill="1" applyBorder="1" applyAlignment="1">
      <alignment horizontal="left"/>
    </xf>
    <xf numFmtId="2" fontId="0" fillId="0" borderId="0" xfId="0" applyNumberFormat="1" applyBorder="1" applyAlignment="1">
      <alignment horizontal="center"/>
    </xf>
    <xf numFmtId="49" fontId="0" fillId="2" borderId="0" xfId="0" applyNumberFormat="1" applyFill="1" applyBorder="1" applyAlignment="1">
      <alignment/>
    </xf>
    <xf numFmtId="16" fontId="0" fillId="0" borderId="0" xfId="0" applyNumberFormat="1" applyBorder="1" applyAlignment="1">
      <alignment/>
    </xf>
    <xf numFmtId="2" fontId="0" fillId="0" borderId="0" xfId="0" applyNumberFormat="1" applyBorder="1" applyAlignment="1">
      <alignment/>
    </xf>
    <xf numFmtId="2" fontId="0" fillId="0" borderId="0" xfId="0" applyNumberFormat="1" applyFill="1" applyBorder="1" applyAlignment="1">
      <alignment/>
    </xf>
    <xf numFmtId="49" fontId="16" fillId="2" borderId="0" xfId="0" applyNumberFormat="1" applyFont="1" applyFill="1" applyBorder="1" applyAlignment="1">
      <alignment/>
    </xf>
    <xf numFmtId="14" fontId="0" fillId="0" borderId="0" xfId="0" applyNumberFormat="1" applyFont="1" applyFill="1" applyBorder="1" applyAlignment="1">
      <alignment horizontal="center"/>
    </xf>
    <xf numFmtId="20" fontId="0" fillId="0" borderId="0" xfId="0" applyNumberFormat="1" applyFont="1" applyFill="1" applyBorder="1" applyAlignment="1">
      <alignment/>
    </xf>
    <xf numFmtId="14" fontId="0" fillId="0" borderId="0" xfId="0" applyNumberFormat="1" applyFont="1" applyFill="1" applyBorder="1" applyAlignment="1">
      <alignment/>
    </xf>
    <xf numFmtId="164" fontId="0" fillId="0" borderId="0" xfId="0" applyNumberFormat="1" applyFont="1" applyFill="1" applyBorder="1" applyAlignment="1">
      <alignment/>
    </xf>
    <xf numFmtId="0" fontId="0" fillId="2" borderId="0" xfId="0" applyFill="1" applyBorder="1" applyAlignment="1">
      <alignment/>
    </xf>
    <xf numFmtId="4" fontId="0" fillId="0" borderId="0" xfId="0" applyNumberFormat="1" applyBorder="1" applyAlignment="1">
      <alignment/>
    </xf>
    <xf numFmtId="0" fontId="0" fillId="0" borderId="0" xfId="0" applyFill="1" applyAlignment="1">
      <alignment/>
    </xf>
    <xf numFmtId="0" fontId="0" fillId="3" borderId="0" xfId="0" applyFill="1" applyBorder="1" applyAlignment="1">
      <alignment/>
    </xf>
    <xf numFmtId="0" fontId="0" fillId="0" borderId="0" xfId="0" applyAlignment="1">
      <alignment horizontal="right"/>
    </xf>
    <xf numFmtId="164" fontId="3" fillId="0" borderId="0" xfId="0" applyNumberFormat="1" applyFont="1" applyBorder="1" applyAlignment="1">
      <alignment horizontal="right"/>
    </xf>
    <xf numFmtId="0" fontId="3" fillId="0" borderId="0" xfId="0" applyNumberFormat="1" applyFont="1" applyBorder="1" applyAlignment="1">
      <alignment horizontal="right"/>
    </xf>
    <xf numFmtId="0" fontId="0" fillId="0" borderId="0" xfId="0" applyFill="1" applyAlignment="1">
      <alignment horizontal="right"/>
    </xf>
    <xf numFmtId="1" fontId="0" fillId="0" borderId="0" xfId="0" applyNumberFormat="1" applyAlignment="1">
      <alignment/>
    </xf>
    <xf numFmtId="0" fontId="2" fillId="0" borderId="0" xfId="0" applyFont="1" applyAlignment="1">
      <alignment/>
    </xf>
    <xf numFmtId="0" fontId="17" fillId="0" borderId="0" xfId="0" applyFont="1" applyAlignment="1">
      <alignment/>
    </xf>
    <xf numFmtId="164" fontId="0" fillId="0" borderId="0" xfId="0" applyNumberFormat="1" applyFill="1" applyAlignment="1">
      <alignment/>
    </xf>
    <xf numFmtId="167" fontId="0" fillId="0" borderId="0" xfId="0" applyNumberFormat="1" applyFill="1" applyAlignment="1">
      <alignment/>
    </xf>
    <xf numFmtId="2" fontId="0" fillId="0" borderId="0" xfId="0" applyNumberFormat="1" applyFill="1" applyAlignment="1">
      <alignment/>
    </xf>
    <xf numFmtId="0" fontId="2" fillId="0" borderId="0" xfId="0" applyFont="1" applyBorder="1" applyAlignment="1">
      <alignment/>
    </xf>
    <xf numFmtId="164" fontId="2" fillId="0" borderId="0" xfId="0" applyNumberFormat="1" applyFont="1" applyBorder="1" applyAlignment="1">
      <alignment/>
    </xf>
    <xf numFmtId="1" fontId="0" fillId="0" borderId="4" xfId="0" applyNumberFormat="1" applyBorder="1" applyAlignment="1">
      <alignment/>
    </xf>
    <xf numFmtId="0" fontId="0" fillId="0" borderId="4"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169" fontId="0" fillId="0" borderId="0" xfId="0" applyNumberFormat="1" applyAlignment="1">
      <alignment/>
    </xf>
    <xf numFmtId="0" fontId="0" fillId="4" borderId="0" xfId="0" applyFill="1" applyAlignment="1">
      <alignment/>
    </xf>
    <xf numFmtId="170" fontId="0" fillId="0" borderId="0" xfId="0" applyNumberFormat="1" applyAlignment="1">
      <alignment horizontal="right"/>
    </xf>
    <xf numFmtId="0" fontId="0" fillId="0" borderId="11" xfId="0" applyBorder="1" applyAlignment="1">
      <alignment/>
    </xf>
    <xf numFmtId="0" fontId="0" fillId="0" borderId="12" xfId="0" applyBorder="1" applyAlignment="1">
      <alignment/>
    </xf>
    <xf numFmtId="0" fontId="0" fillId="0" borderId="12" xfId="0" applyNumberFormat="1" applyBorder="1" applyAlignment="1">
      <alignment/>
    </xf>
    <xf numFmtId="0" fontId="0" fillId="0" borderId="13" xfId="0" applyBorder="1" applyAlignment="1">
      <alignment/>
    </xf>
    <xf numFmtId="0" fontId="0" fillId="0" borderId="14" xfId="0" applyNumberFormat="1" applyBorder="1" applyAlignment="1">
      <alignment/>
    </xf>
    <xf numFmtId="0" fontId="0" fillId="0" borderId="15" xfId="0" applyBorder="1" applyAlignment="1">
      <alignment/>
    </xf>
    <xf numFmtId="0" fontId="0" fillId="0" borderId="16" xfId="0" applyNumberFormat="1" applyBorder="1" applyAlignment="1">
      <alignment/>
    </xf>
    <xf numFmtId="0" fontId="0" fillId="2" borderId="11" xfId="0" applyFill="1" applyBorder="1" applyAlignment="1">
      <alignment/>
    </xf>
    <xf numFmtId="0" fontId="0" fillId="2" borderId="13" xfId="0" applyFill="1" applyBorder="1" applyAlignment="1">
      <alignment/>
    </xf>
    <xf numFmtId="0" fontId="0" fillId="0" borderId="0" xfId="0" applyBorder="1" applyAlignment="1">
      <alignment/>
    </xf>
    <xf numFmtId="0" fontId="0" fillId="0" borderId="0" xfId="0" applyAlignment="1" quotePrefix="1">
      <alignment/>
    </xf>
    <xf numFmtId="0" fontId="0" fillId="0" borderId="0" xfId="0" applyNumberFormat="1" applyBorder="1" applyAlignment="1">
      <alignment/>
    </xf>
    <xf numFmtId="0" fontId="0" fillId="0" borderId="17" xfId="0" applyBorder="1" applyAlignment="1">
      <alignment/>
    </xf>
    <xf numFmtId="0" fontId="0" fillId="0" borderId="18" xfId="0" applyBorder="1" applyAlignment="1">
      <alignment/>
    </xf>
    <xf numFmtId="0" fontId="0" fillId="0" borderId="1" xfId="0" applyBorder="1" applyAlignment="1" quotePrefix="1">
      <alignment/>
    </xf>
    <xf numFmtId="0" fontId="0" fillId="5" borderId="1" xfId="0" applyFill="1" applyBorder="1" applyAlignment="1">
      <alignment/>
    </xf>
    <xf numFmtId="0" fontId="0" fillId="5" borderId="1" xfId="0" applyFill="1" applyBorder="1" applyAlignment="1" quotePrefix="1">
      <alignment/>
    </xf>
    <xf numFmtId="0" fontId="0" fillId="5" borderId="0" xfId="0" applyFill="1" applyAlignment="1">
      <alignment/>
    </xf>
    <xf numFmtId="169" fontId="0" fillId="5" borderId="0" xfId="0" applyNumberFormat="1" applyFill="1" applyAlignment="1">
      <alignment/>
    </xf>
    <xf numFmtId="169" fontId="0" fillId="0" borderId="0" xfId="0" applyNumberFormat="1" applyFill="1" applyAlignment="1">
      <alignment/>
    </xf>
    <xf numFmtId="0" fontId="0" fillId="5" borderId="19" xfId="0" applyFill="1" applyBorder="1" applyAlignment="1">
      <alignment/>
    </xf>
    <xf numFmtId="0" fontId="0" fillId="0" borderId="19" xfId="0" applyBorder="1" applyAlignment="1">
      <alignment/>
    </xf>
    <xf numFmtId="0" fontId="0" fillId="0" borderId="19" xfId="0" applyBorder="1" applyAlignment="1" quotePrefix="1">
      <alignment/>
    </xf>
    <xf numFmtId="169" fontId="0" fillId="0" borderId="0" xfId="0" applyNumberFormat="1" applyFill="1" applyBorder="1" applyAlignment="1">
      <alignment/>
    </xf>
    <xf numFmtId="169" fontId="0" fillId="0" borderId="0" xfId="0" applyNumberFormat="1" applyBorder="1" applyAlignment="1">
      <alignment/>
    </xf>
    <xf numFmtId="169" fontId="0" fillId="0" borderId="0" xfId="0" applyNumberFormat="1" applyBorder="1" applyAlignment="1" quotePrefix="1">
      <alignment/>
    </xf>
    <xf numFmtId="169" fontId="0" fillId="5" borderId="0" xfId="0" applyNumberFormat="1" applyFill="1" applyBorder="1" applyAlignment="1">
      <alignment/>
    </xf>
    <xf numFmtId="0" fontId="0" fillId="0" borderId="0" xfId="0" applyFill="1" applyBorder="1" applyAlignment="1">
      <alignment/>
    </xf>
    <xf numFmtId="0" fontId="0" fillId="0" borderId="0" xfId="0" applyBorder="1" applyAlignment="1">
      <alignment horizontal="left"/>
    </xf>
    <xf numFmtId="0" fontId="2" fillId="0" borderId="0" xfId="0" applyFont="1" applyAlignment="1">
      <alignment wrapText="1"/>
    </xf>
    <xf numFmtId="0" fontId="1" fillId="0" borderId="0" xfId="0" applyFont="1" applyBorder="1" applyAlignment="1">
      <alignment horizontal="left"/>
    </xf>
    <xf numFmtId="0" fontId="0" fillId="5" borderId="0" xfId="0" applyFill="1" applyAlignment="1">
      <alignment horizontal="right"/>
    </xf>
    <xf numFmtId="0" fontId="0" fillId="5" borderId="0" xfId="0" applyFill="1" applyAlignment="1">
      <alignment horizontal="left"/>
    </xf>
    <xf numFmtId="0" fontId="0" fillId="5" borderId="0" xfId="0" applyFill="1" applyBorder="1" applyAlignment="1">
      <alignment horizontal="left"/>
    </xf>
    <xf numFmtId="0" fontId="1" fillId="5" borderId="0" xfId="0" applyFont="1" applyFill="1" applyBorder="1" applyAlignment="1">
      <alignment horizontal="left"/>
    </xf>
    <xf numFmtId="0" fontId="0" fillId="5" borderId="0" xfId="0" applyFill="1" applyBorder="1" applyAlignment="1">
      <alignment horizontal="center"/>
    </xf>
    <xf numFmtId="0" fontId="0" fillId="5" borderId="0" xfId="0" applyFill="1" applyBorder="1" applyAlignment="1">
      <alignment/>
    </xf>
    <xf numFmtId="0" fontId="0" fillId="0" borderId="20" xfId="0" applyBorder="1" applyAlignment="1">
      <alignment/>
    </xf>
    <xf numFmtId="0" fontId="20" fillId="0" borderId="21" xfId="0" applyFont="1" applyBorder="1" applyAlignment="1">
      <alignment horizontal="left" vertical="top" wrapText="1"/>
    </xf>
    <xf numFmtId="0" fontId="20" fillId="0" borderId="22" xfId="0" applyFont="1" applyBorder="1" applyAlignment="1">
      <alignment horizontal="left" vertical="top" wrapText="1"/>
    </xf>
    <xf numFmtId="0" fontId="0" fillId="0" borderId="23" xfId="0" applyBorder="1" applyAlignment="1">
      <alignment horizontal="center"/>
    </xf>
    <xf numFmtId="0" fontId="28" fillId="0" borderId="1" xfId="0" applyFont="1" applyBorder="1" applyAlignment="1">
      <alignment horizontal="center" vertical="top" wrapText="1"/>
    </xf>
    <xf numFmtId="0" fontId="28" fillId="0" borderId="24" xfId="0" applyFont="1" applyBorder="1" applyAlignment="1">
      <alignment horizontal="center" vertical="top" wrapText="1"/>
    </xf>
    <xf numFmtId="0" fontId="28" fillId="6" borderId="25" xfId="0" applyFont="1" applyFill="1" applyBorder="1" applyAlignment="1">
      <alignment horizontal="center" vertical="top" wrapText="1"/>
    </xf>
    <xf numFmtId="0" fontId="28" fillId="6" borderId="26" xfId="0" applyFont="1" applyFill="1" applyBorder="1" applyAlignment="1">
      <alignment horizontal="center" vertical="top" wrapText="1"/>
    </xf>
    <xf numFmtId="0" fontId="28" fillId="0" borderId="19" xfId="0" applyFont="1" applyBorder="1" applyAlignment="1">
      <alignment horizontal="center" vertical="top" wrapText="1"/>
    </xf>
    <xf numFmtId="0" fontId="28" fillId="6" borderId="27" xfId="0" applyFont="1" applyFill="1" applyBorder="1" applyAlignment="1">
      <alignment horizontal="center" vertical="top" wrapText="1"/>
    </xf>
    <xf numFmtId="0" fontId="28" fillId="6" borderId="28" xfId="0" applyFont="1" applyFill="1" applyBorder="1" applyAlignment="1">
      <alignment horizontal="center" vertical="top" wrapText="1"/>
    </xf>
    <xf numFmtId="0" fontId="20" fillId="0" borderId="5" xfId="0" applyFont="1" applyBorder="1" applyAlignment="1">
      <alignment horizontal="left" vertical="top" wrapText="1"/>
    </xf>
    <xf numFmtId="0" fontId="2" fillId="0" borderId="4" xfId="0" applyFont="1" applyBorder="1" applyAlignment="1">
      <alignment horizontal="left"/>
    </xf>
    <xf numFmtId="0" fontId="2" fillId="0" borderId="6" xfId="0" applyFont="1" applyBorder="1" applyAlignment="1">
      <alignment horizontal="left"/>
    </xf>
    <xf numFmtId="0" fontId="20" fillId="0" borderId="6" xfId="0" applyFont="1" applyBorder="1" applyAlignment="1">
      <alignment horizontal="center" vertical="top" wrapText="1"/>
    </xf>
    <xf numFmtId="0" fontId="20" fillId="0" borderId="1" xfId="0" applyFont="1" applyBorder="1" applyAlignment="1">
      <alignment horizontal="center" vertical="top" wrapText="1"/>
    </xf>
    <xf numFmtId="0" fontId="28" fillId="0" borderId="29" xfId="0" applyFont="1" applyBorder="1" applyAlignment="1">
      <alignment horizontal="center" vertical="top" wrapText="1"/>
    </xf>
    <xf numFmtId="0" fontId="20" fillId="0" borderId="30" xfId="0" applyFont="1" applyBorder="1" applyAlignment="1">
      <alignment horizontal="left" vertical="top" wrapText="1"/>
    </xf>
    <xf numFmtId="0" fontId="20" fillId="0" borderId="3" xfId="0" applyFont="1" applyBorder="1" applyAlignment="1">
      <alignment horizontal="left" vertical="top" wrapText="1"/>
    </xf>
    <xf numFmtId="0" fontId="20" fillId="0" borderId="0" xfId="0" applyFont="1" applyBorder="1" applyAlignment="1">
      <alignment horizontal="left" vertical="top" wrapText="1"/>
    </xf>
    <xf numFmtId="0" fontId="20" fillId="0" borderId="31" xfId="0" applyFont="1" applyBorder="1" applyAlignment="1">
      <alignment horizontal="left" vertical="top" wrapText="1"/>
    </xf>
    <xf numFmtId="0" fontId="20" fillId="0" borderId="32" xfId="0" applyFont="1" applyBorder="1" applyAlignment="1">
      <alignment horizontal="center" vertical="top" wrapText="1"/>
    </xf>
    <xf numFmtId="0" fontId="20" fillId="0" borderId="33" xfId="0" applyFont="1" applyBorder="1" applyAlignment="1">
      <alignment horizontal="center" vertical="top" wrapText="1"/>
    </xf>
    <xf numFmtId="0" fontId="2" fillId="0" borderId="34" xfId="0" applyFont="1" applyBorder="1" applyAlignment="1">
      <alignment/>
    </xf>
    <xf numFmtId="0" fontId="2" fillId="0" borderId="35" xfId="0" applyFont="1" applyBorder="1" applyAlignment="1">
      <alignment/>
    </xf>
    <xf numFmtId="0" fontId="2" fillId="0" borderId="18" xfId="0" applyFont="1" applyBorder="1" applyAlignment="1">
      <alignment horizontal="left"/>
    </xf>
    <xf numFmtId="0" fontId="2" fillId="0" borderId="36" xfId="0" applyFont="1" applyBorder="1" applyAlignment="1">
      <alignment horizontal="center"/>
    </xf>
    <xf numFmtId="0" fontId="2" fillId="0" borderId="29" xfId="0" applyFont="1" applyBorder="1" applyAlignment="1">
      <alignment horizontal="center"/>
    </xf>
    <xf numFmtId="0" fontId="2" fillId="0" borderId="37" xfId="0" applyFont="1" applyBorder="1" applyAlignment="1">
      <alignment/>
    </xf>
    <xf numFmtId="0" fontId="2" fillId="0" borderId="37" xfId="0" applyFont="1" applyBorder="1" applyAlignment="1">
      <alignment horizontal="center"/>
    </xf>
    <xf numFmtId="0" fontId="2" fillId="0" borderId="0" xfId="0" applyFont="1" applyAlignment="1">
      <alignment vertical="top"/>
    </xf>
    <xf numFmtId="0" fontId="28" fillId="0" borderId="18" xfId="0" applyFont="1" applyBorder="1" applyAlignment="1">
      <alignment horizontal="left" vertical="top" wrapText="1"/>
    </xf>
    <xf numFmtId="0" fontId="28" fillId="0" borderId="36" xfId="0" applyFont="1" applyBorder="1" applyAlignment="1">
      <alignment horizontal="left" vertical="top" wrapText="1"/>
    </xf>
    <xf numFmtId="0" fontId="28" fillId="0" borderId="29" xfId="0" applyFont="1" applyBorder="1" applyAlignment="1">
      <alignment horizontal="left" vertical="top" wrapText="1"/>
    </xf>
    <xf numFmtId="0" fontId="2" fillId="0" borderId="0" xfId="0" applyFont="1" applyAlignment="1">
      <alignment horizontal="left" wrapText="1"/>
    </xf>
    <xf numFmtId="0" fontId="2" fillId="0" borderId="0" xfId="0" applyFont="1" applyAlignment="1">
      <alignment vertical="top" wrapText="1"/>
    </xf>
    <xf numFmtId="0" fontId="36" fillId="0" borderId="0" xfId="0" applyFont="1" applyAlignment="1">
      <alignment/>
    </xf>
    <xf numFmtId="0" fontId="0" fillId="0" borderId="4" xfId="0" applyBorder="1" applyAlignment="1">
      <alignment/>
    </xf>
    <xf numFmtId="0" fontId="0" fillId="0" borderId="6" xfId="0" applyBorder="1" applyAlignment="1">
      <alignment/>
    </xf>
    <xf numFmtId="0" fontId="35" fillId="0" borderId="0" xfId="0" applyFont="1" applyAlignment="1">
      <alignment/>
    </xf>
    <xf numFmtId="0" fontId="37" fillId="0" borderId="38" xfId="0" applyFont="1" applyBorder="1" applyAlignment="1">
      <alignment horizontal="center" vertical="top" wrapText="1"/>
    </xf>
    <xf numFmtId="0" fontId="37" fillId="0" borderId="39" xfId="0" applyFont="1" applyBorder="1" applyAlignment="1">
      <alignment horizontal="center" vertical="top" wrapText="1"/>
    </xf>
    <xf numFmtId="0" fontId="40" fillId="0" borderId="38" xfId="0" applyFont="1" applyBorder="1" applyAlignment="1">
      <alignment vertical="top" wrapText="1"/>
    </xf>
    <xf numFmtId="0" fontId="40" fillId="0" borderId="39" xfId="0" applyFont="1" applyBorder="1" applyAlignment="1">
      <alignment vertical="top" wrapText="1"/>
    </xf>
    <xf numFmtId="0" fontId="40" fillId="6" borderId="39" xfId="0" applyFont="1" applyFill="1" applyBorder="1" applyAlignment="1">
      <alignment vertical="top" wrapText="1"/>
    </xf>
    <xf numFmtId="0" fontId="40" fillId="0" borderId="31" xfId="0" applyFont="1" applyBorder="1" applyAlignment="1">
      <alignment vertical="top" wrapText="1"/>
    </xf>
    <xf numFmtId="0" fontId="40" fillId="0" borderId="0" xfId="0" applyFont="1" applyAlignment="1">
      <alignment/>
    </xf>
    <xf numFmtId="0" fontId="1" fillId="0" borderId="0" xfId="0" applyFont="1" applyAlignment="1">
      <alignment/>
    </xf>
    <xf numFmtId="0" fontId="37" fillId="0" borderId="40" xfId="0" applyFont="1" applyBorder="1" applyAlignment="1">
      <alignment horizontal="center" wrapText="1"/>
    </xf>
    <xf numFmtId="0" fontId="2" fillId="0" borderId="0" xfId="0" applyFont="1" applyAlignment="1">
      <alignment horizontal="left" wrapText="1"/>
    </xf>
    <xf numFmtId="0" fontId="2" fillId="0" borderId="0" xfId="0" applyFont="1" applyBorder="1" applyAlignment="1">
      <alignment horizontal="left" wrapText="1"/>
    </xf>
    <xf numFmtId="0" fontId="0" fillId="0" borderId="0" xfId="0" applyAlignment="1">
      <alignment horizontal="left" vertical="top" wrapText="1"/>
    </xf>
    <xf numFmtId="0" fontId="20" fillId="6" borderId="41" xfId="0" applyFont="1" applyFill="1" applyBorder="1" applyAlignment="1">
      <alignment horizontal="left" vertical="top" wrapText="1"/>
    </xf>
    <xf numFmtId="0" fontId="20" fillId="6" borderId="27" xfId="0" applyFont="1" applyFill="1" applyBorder="1" applyAlignment="1">
      <alignment horizontal="left" vertical="top" wrapText="1"/>
    </xf>
    <xf numFmtId="0" fontId="0" fillId="5" borderId="1" xfId="0" applyFill="1" applyBorder="1" applyAlignment="1">
      <alignment horizontal="center"/>
    </xf>
    <xf numFmtId="0" fontId="0" fillId="0" borderId="1" xfId="0" applyBorder="1" applyAlignment="1">
      <alignment horizontal="center"/>
    </xf>
    <xf numFmtId="0" fontId="0" fillId="0" borderId="1" xfId="0" applyFill="1" applyBorder="1" applyAlignment="1">
      <alignment/>
    </xf>
    <xf numFmtId="0" fontId="0" fillId="0" borderId="5" xfId="0" applyFill="1" applyBorder="1" applyAlignment="1">
      <alignment/>
    </xf>
    <xf numFmtId="0" fontId="37" fillId="0" borderId="30" xfId="0" applyFont="1" applyBorder="1" applyAlignment="1">
      <alignment horizontal="center" wrapText="1"/>
    </xf>
    <xf numFmtId="0" fontId="37" fillId="0" borderId="38" xfId="0" applyFont="1" applyBorder="1" applyAlignment="1">
      <alignment horizontal="center" wrapText="1"/>
    </xf>
    <xf numFmtId="0" fontId="37" fillId="0" borderId="39" xfId="0" applyFont="1" applyBorder="1" applyAlignment="1">
      <alignment horizontal="center" wrapText="1"/>
    </xf>
    <xf numFmtId="0" fontId="40" fillId="0" borderId="38" xfId="0" applyFont="1" applyBorder="1" applyAlignment="1">
      <alignment horizontal="center" vertical="top" wrapText="1"/>
    </xf>
    <xf numFmtId="0" fontId="40" fillId="0" borderId="39" xfId="0" applyFont="1" applyBorder="1" applyAlignment="1">
      <alignment horizontal="center" vertical="top" wrapText="1"/>
    </xf>
    <xf numFmtId="0" fontId="40" fillId="2" borderId="39" xfId="0" applyFont="1" applyFill="1" applyBorder="1" applyAlignment="1">
      <alignment horizontal="center" vertical="top" wrapText="1"/>
    </xf>
    <xf numFmtId="0" fontId="42" fillId="0" borderId="39" xfId="0" applyFont="1" applyBorder="1" applyAlignment="1">
      <alignment vertical="top" wrapText="1"/>
    </xf>
    <xf numFmtId="0" fontId="40" fillId="6" borderId="40" xfId="0" applyFont="1" applyFill="1" applyBorder="1" applyAlignment="1">
      <alignment vertical="top" wrapText="1"/>
    </xf>
    <xf numFmtId="0" fontId="40" fillId="6" borderId="38" xfId="0" applyFont="1" applyFill="1" applyBorder="1" applyAlignment="1">
      <alignment vertical="top" wrapText="1"/>
    </xf>
    <xf numFmtId="0" fontId="40" fillId="0" borderId="40" xfId="0" applyFont="1" applyBorder="1" applyAlignment="1">
      <alignment vertical="top" wrapText="1"/>
    </xf>
    <xf numFmtId="0" fontId="40" fillId="0" borderId="38" xfId="0" applyFont="1" applyBorder="1" applyAlignment="1">
      <alignment vertical="top" wrapText="1"/>
    </xf>
    <xf numFmtId="0" fontId="37" fillId="0" borderId="21" xfId="0" applyFont="1" applyBorder="1" applyAlignment="1">
      <alignment horizontal="center" vertical="top" wrapText="1"/>
    </xf>
    <xf numFmtId="0" fontId="37" fillId="0" borderId="22" xfId="0" applyFont="1" applyBorder="1" applyAlignment="1">
      <alignment horizontal="center" vertical="top" wrapText="1"/>
    </xf>
    <xf numFmtId="0" fontId="37" fillId="0" borderId="30" xfId="0" applyFont="1" applyBorder="1" applyAlignment="1">
      <alignment horizontal="center" vertical="top" wrapText="1"/>
    </xf>
    <xf numFmtId="0" fontId="39" fillId="0" borderId="42" xfId="0" applyFont="1" applyBorder="1" applyAlignment="1">
      <alignment horizontal="center" vertical="top" wrapText="1"/>
    </xf>
    <xf numFmtId="0" fontId="39" fillId="0" borderId="9" xfId="0" applyFont="1" applyBorder="1" applyAlignment="1">
      <alignment horizontal="center" vertical="top" wrapText="1"/>
    </xf>
    <xf numFmtId="0" fontId="39" fillId="0" borderId="39" xfId="0" applyFont="1" applyBorder="1" applyAlignment="1">
      <alignment horizontal="center" vertical="top" wrapText="1"/>
    </xf>
    <xf numFmtId="0" fontId="37" fillId="0" borderId="42" xfId="0" applyFont="1" applyBorder="1" applyAlignment="1">
      <alignment horizontal="center" vertical="top" wrapText="1"/>
    </xf>
    <xf numFmtId="0" fontId="37" fillId="0" borderId="9" xfId="0" applyFont="1" applyBorder="1" applyAlignment="1">
      <alignment horizontal="center" vertical="top" wrapText="1"/>
    </xf>
    <xf numFmtId="0" fontId="37" fillId="0" borderId="39" xfId="0" applyFont="1" applyBorder="1" applyAlignment="1">
      <alignment horizontal="center" vertical="top" wrapText="1"/>
    </xf>
    <xf numFmtId="0" fontId="37" fillId="0" borderId="40" xfId="0" applyFont="1" applyBorder="1" applyAlignment="1">
      <alignment horizontal="center" vertical="top" wrapText="1"/>
    </xf>
    <xf numFmtId="0" fontId="37" fillId="0" borderId="38" xfId="0" applyFont="1" applyBorder="1" applyAlignment="1">
      <alignment horizontal="center" vertical="top" wrapText="1"/>
    </xf>
    <xf numFmtId="0" fontId="28" fillId="0" borderId="0" xfId="0" applyFont="1" applyBorder="1" applyAlignment="1">
      <alignment horizontal="center" vertical="top" wrapText="1"/>
    </xf>
    <xf numFmtId="0" fontId="20" fillId="0" borderId="43" xfId="0" applyFont="1" applyBorder="1" applyAlignment="1">
      <alignment horizontal="center" vertical="top" wrapText="1"/>
    </xf>
    <xf numFmtId="0" fontId="20" fillId="0" borderId="44" xfId="0" applyFont="1" applyBorder="1" applyAlignment="1">
      <alignment horizontal="center" vertical="top" wrapText="1"/>
    </xf>
    <xf numFmtId="0" fontId="20" fillId="6" borderId="45" xfId="0" applyFont="1" applyFill="1" applyBorder="1" applyAlignment="1">
      <alignment horizontal="left" vertical="top" wrapText="1"/>
    </xf>
    <xf numFmtId="0" fontId="20" fillId="6" borderId="25" xfId="0" applyFont="1" applyFill="1" applyBorder="1" applyAlignment="1">
      <alignment horizontal="left" vertical="top" wrapText="1"/>
    </xf>
    <xf numFmtId="0" fontId="2" fillId="0" borderId="46" xfId="0" applyFont="1" applyBorder="1" applyAlignment="1">
      <alignment horizontal="center"/>
    </xf>
    <xf numFmtId="0" fontId="28" fillId="0" borderId="1" xfId="0" applyFont="1" applyBorder="1" applyAlignment="1">
      <alignment horizontal="left" vertical="top" wrapText="1"/>
    </xf>
    <xf numFmtId="0" fontId="28" fillId="0" borderId="19" xfId="0" applyFont="1" applyBorder="1" applyAlignment="1">
      <alignment horizontal="left" vertical="top" wrapText="1"/>
    </xf>
    <xf numFmtId="0" fontId="2" fillId="0" borderId="0" xfId="0" applyFont="1" applyAlignment="1">
      <alignment horizontal="left" vertical="top" wrapText="1"/>
    </xf>
    <xf numFmtId="0" fontId="28" fillId="0" borderId="24" xfId="0" applyFont="1" applyBorder="1" applyAlignment="1">
      <alignment horizontal="left" vertical="top" wrapText="1"/>
    </xf>
    <xf numFmtId="0" fontId="0" fillId="0" borderId="1" xfId="0" applyBorder="1" applyAlignment="1">
      <alignment/>
    </xf>
    <xf numFmtId="0" fontId="0" fillId="0" borderId="4" xfId="0" applyFill="1" applyBorder="1" applyAlignment="1">
      <alignment/>
    </xf>
    <xf numFmtId="0" fontId="0" fillId="0" borderId="6" xfId="0" applyFill="1" applyBorder="1" applyAlignment="1">
      <alignment/>
    </xf>
    <xf numFmtId="0" fontId="0" fillId="0" borderId="5" xfId="0" applyBorder="1" applyAlignment="1">
      <alignment/>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19" xfId="0" applyBorder="1" applyAlignment="1">
      <alignment horizontal="center"/>
    </xf>
    <xf numFmtId="0" fontId="0" fillId="0" borderId="35"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patternType="solid">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2.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103"/>
          <c:w val="0.865"/>
          <c:h val="0.7157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Eggs'!$A$141:$A$156</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Eggs'!$F$141:$F$154</c:f>
              <c:numCache>
                <c:ptCount val="14"/>
                <c:pt idx="0">
                  <c:v>31</c:v>
                </c:pt>
                <c:pt idx="1">
                  <c:v>29</c:v>
                </c:pt>
                <c:pt idx="2">
                  <c:v>16</c:v>
                </c:pt>
                <c:pt idx="3">
                  <c:v>6</c:v>
                </c:pt>
                <c:pt idx="4">
                  <c:v>3</c:v>
                </c:pt>
                <c:pt idx="5">
                  <c:v>12</c:v>
                </c:pt>
                <c:pt idx="6">
                  <c:v>1</c:v>
                </c:pt>
                <c:pt idx="7">
                  <c:v>1</c:v>
                </c:pt>
                <c:pt idx="8">
                  <c:v>3</c:v>
                </c:pt>
                <c:pt idx="9">
                  <c:v>1</c:v>
                </c:pt>
                <c:pt idx="10">
                  <c:v>0</c:v>
                </c:pt>
                <c:pt idx="11">
                  <c:v>1</c:v>
                </c:pt>
                <c:pt idx="12">
                  <c:v>0</c:v>
                </c:pt>
                <c:pt idx="13">
                  <c:v>0</c:v>
                </c:pt>
              </c:numCache>
            </c:numRef>
          </c:val>
        </c:ser>
        <c:gapWidth val="4"/>
        <c:axId val="19893707"/>
        <c:axId val="44825636"/>
      </c:barChart>
      <c:scatterChart>
        <c:scatterStyle val="lineMarker"/>
        <c:varyColors val="0"/>
        <c:ser>
          <c:idx val="1"/>
          <c:order val="1"/>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Eggs'!$B$141:$B$154</c:f>
              <c:numCach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xVal>
          <c:yVal>
            <c:numRef>
              <c:f>'DeSabla Egg Data'!$H$512:$H$525</c:f>
              <c:numCache>
                <c:ptCount val="14"/>
                <c:pt idx="0">
                  <c:v>123</c:v>
                </c:pt>
                <c:pt idx="1">
                  <c:v>15</c:v>
                </c:pt>
                <c:pt idx="2">
                  <c:v>21</c:v>
                </c:pt>
                <c:pt idx="3">
                  <c:v>12</c:v>
                </c:pt>
                <c:pt idx="4">
                  <c:v>4</c:v>
                </c:pt>
                <c:pt idx="5">
                  <c:v>6</c:v>
                </c:pt>
                <c:pt idx="6">
                  <c:v>7</c:v>
                </c:pt>
                <c:pt idx="7">
                  <c:v>2</c:v>
                </c:pt>
                <c:pt idx="8">
                  <c:v>1</c:v>
                </c:pt>
                <c:pt idx="9">
                  <c:v>0</c:v>
                </c:pt>
                <c:pt idx="10">
                  <c:v>0</c:v>
                </c:pt>
                <c:pt idx="11">
                  <c:v>0</c:v>
                </c:pt>
                <c:pt idx="12">
                  <c:v>1</c:v>
                </c:pt>
                <c:pt idx="13">
                  <c:v>0</c:v>
                </c:pt>
              </c:numCache>
            </c:numRef>
          </c:yVal>
          <c:smooth val="0"/>
        </c:ser>
        <c:axId val="777541"/>
        <c:axId val="6997870"/>
      </c:scatterChart>
      <c:catAx>
        <c:axId val="19893707"/>
        <c:scaling>
          <c:orientation val="minMax"/>
        </c:scaling>
        <c:axPos val="b"/>
        <c:title>
          <c:tx>
            <c:rich>
              <a:bodyPr vert="horz" rot="0" anchor="ctr"/>
              <a:lstStyle/>
              <a:p>
                <a:pPr algn="ctr">
                  <a:defRPr/>
                </a:pPr>
                <a:r>
                  <a:rPr lang="en-US" cap="none" sz="87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4825636"/>
        <c:crosses val="autoZero"/>
        <c:auto val="1"/>
        <c:lblOffset val="80"/>
        <c:tickLblSkip val="1"/>
        <c:noMultiLvlLbl val="0"/>
      </c:catAx>
      <c:valAx>
        <c:axId val="44825636"/>
        <c:scaling>
          <c:orientation val="minMax"/>
        </c:scaling>
        <c:axPos val="l"/>
        <c:title>
          <c:tx>
            <c:rich>
              <a:bodyPr vert="horz" rot="-5400000" anchor="ctr"/>
              <a:lstStyle/>
              <a:p>
                <a:pPr algn="ctr">
                  <a:defRPr/>
                </a:pPr>
                <a:r>
                  <a:rPr lang="en-US" cap="none" sz="1025"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9893707"/>
        <c:crossesAt val="1"/>
        <c:crossBetween val="between"/>
        <c:dispUnits/>
      </c:valAx>
      <c:valAx>
        <c:axId val="777541"/>
        <c:scaling>
          <c:orientation val="minMax"/>
        </c:scaling>
        <c:axPos val="b"/>
        <c:delete val="1"/>
        <c:majorTickMark val="out"/>
        <c:minorTickMark val="none"/>
        <c:tickLblPos val="nextTo"/>
        <c:crossAx val="6997870"/>
        <c:crosses val="max"/>
        <c:crossBetween val="midCat"/>
        <c:dispUnits/>
      </c:valAx>
      <c:valAx>
        <c:axId val="6997870"/>
        <c:scaling>
          <c:orientation val="minMax"/>
        </c:scaling>
        <c:axPos val="l"/>
        <c:title>
          <c:tx>
            <c:rich>
              <a:bodyPr vert="horz" rot="-5400000" anchor="ctr"/>
              <a:lstStyle/>
              <a:p>
                <a:pPr algn="ctr">
                  <a:defRPr/>
                </a:pPr>
                <a:r>
                  <a:rPr lang="en-US" cap="none" sz="875" b="1" i="0" u="none" baseline="0">
                    <a:latin typeface="Arial"/>
                    <a:ea typeface="Arial"/>
                    <a:cs typeface="Arial"/>
                  </a:rPr>
                  <a:t>Lind &amp; Yarnell Frequency</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777541"/>
        <c:crosses val="max"/>
        <c:crossBetween val="midCat"/>
        <c:dispUnits/>
      </c:valAx>
      <c:spPr>
        <a:noFill/>
      </c:spPr>
    </c:plotArea>
    <c:legend>
      <c:legendPos val="b"/>
      <c:layout>
        <c:manualLayout>
          <c:xMode val="edge"/>
          <c:yMode val="edge"/>
          <c:x val="0.26225"/>
          <c:y val="0.919"/>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Comparison Sites</a:t>
            </a:r>
          </a:p>
        </c:rich>
      </c:tx>
      <c:layout/>
      <c:spPr>
        <a:noFill/>
        <a:ln>
          <a:noFill/>
        </a:ln>
      </c:spPr>
    </c:title>
    <c:plotArea>
      <c:layout>
        <c:manualLayout>
          <c:xMode val="edge"/>
          <c:yMode val="edge"/>
          <c:x val="0.079"/>
          <c:y val="0.1665"/>
          <c:w val="0.87325"/>
          <c:h val="0.7092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Eggs'!$S$203:$S$229</c:f>
              <c:numCache>
                <c:ptCount val="27"/>
                <c:pt idx="0">
                  <c:v>2</c:v>
                </c:pt>
                <c:pt idx="1">
                  <c:v>2</c:v>
                </c:pt>
                <c:pt idx="2">
                  <c:v>1</c:v>
                </c:pt>
                <c:pt idx="3">
                  <c:v>4</c:v>
                </c:pt>
                <c:pt idx="4">
                  <c:v>6</c:v>
                </c:pt>
                <c:pt idx="5">
                  <c:v>7</c:v>
                </c:pt>
                <c:pt idx="6">
                  <c:v>7</c:v>
                </c:pt>
                <c:pt idx="7">
                  <c:v>2</c:v>
                </c:pt>
                <c:pt idx="8">
                  <c:v>0</c:v>
                </c:pt>
                <c:pt idx="9">
                  <c:v>0</c:v>
                </c:pt>
                <c:pt idx="10">
                  <c:v>1</c:v>
                </c:pt>
                <c:pt idx="11">
                  <c:v>1</c:v>
                </c:pt>
                <c:pt idx="12">
                  <c:v>0</c:v>
                </c:pt>
                <c:pt idx="13">
                  <c:v>0</c:v>
                </c:pt>
                <c:pt idx="14">
                  <c:v>0</c:v>
                </c:pt>
                <c:pt idx="15">
                  <c:v>1</c:v>
                </c:pt>
                <c:pt idx="16">
                  <c:v>0</c:v>
                </c:pt>
                <c:pt idx="17">
                  <c:v>0</c:v>
                </c:pt>
                <c:pt idx="18">
                  <c:v>0</c:v>
                </c:pt>
                <c:pt idx="19">
                  <c:v>0</c:v>
                </c:pt>
                <c:pt idx="20">
                  <c:v>1</c:v>
                </c:pt>
                <c:pt idx="21">
                  <c:v>1</c:v>
                </c:pt>
                <c:pt idx="22">
                  <c:v>0</c:v>
                </c:pt>
                <c:pt idx="23">
                  <c:v>0</c:v>
                </c:pt>
                <c:pt idx="24">
                  <c:v>0</c:v>
                </c:pt>
                <c:pt idx="25">
                  <c:v>0</c:v>
                </c:pt>
                <c:pt idx="26">
                  <c:v>0</c:v>
                </c:pt>
              </c:numCache>
            </c:numRef>
          </c:val>
        </c:ser>
        <c:gapWidth val="4"/>
        <c:axId val="29663421"/>
        <c:axId val="65644198"/>
      </c:barChart>
      <c:catAx>
        <c:axId val="29663421"/>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5644198"/>
        <c:crosses val="autoZero"/>
        <c:auto val="1"/>
        <c:lblOffset val="100"/>
        <c:tickLblSkip val="2"/>
        <c:noMultiLvlLbl val="0"/>
      </c:catAx>
      <c:valAx>
        <c:axId val="65644198"/>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9663421"/>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11275"/>
          <c:w val="0.85225"/>
          <c:h val="0.7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Tads'!$I$253:$I$265</c:f>
              <c:numCache>
                <c:ptCount val="13"/>
                <c:pt idx="0">
                  <c:v>137</c:v>
                </c:pt>
                <c:pt idx="1">
                  <c:v>21</c:v>
                </c:pt>
                <c:pt idx="2">
                  <c:v>5</c:v>
                </c:pt>
                <c:pt idx="3">
                  <c:v>3</c:v>
                </c:pt>
                <c:pt idx="4">
                  <c:v>1</c:v>
                </c:pt>
                <c:pt idx="5">
                  <c:v>0</c:v>
                </c:pt>
                <c:pt idx="6">
                  <c:v>1</c:v>
                </c:pt>
                <c:pt idx="7">
                  <c:v>0</c:v>
                </c:pt>
                <c:pt idx="8">
                  <c:v>0</c:v>
                </c:pt>
                <c:pt idx="9">
                  <c:v>1</c:v>
                </c:pt>
                <c:pt idx="10">
                  <c:v>0</c:v>
                </c:pt>
                <c:pt idx="11">
                  <c:v>0</c:v>
                </c:pt>
                <c:pt idx="12">
                  <c:v>0</c:v>
                </c:pt>
              </c:numCache>
            </c:numRef>
          </c:val>
        </c:ser>
        <c:gapWidth val="6"/>
        <c:axId val="53926871"/>
        <c:axId val="15579792"/>
      </c:barChart>
      <c:lineChart>
        <c:grouping val="standard"/>
        <c:varyColors val="0"/>
        <c:ser>
          <c:idx val="3"/>
          <c:order val="1"/>
          <c:tx>
            <c:v>Eel River</c:v>
          </c:tx>
          <c:extLst>
            <c:ext xmlns:c14="http://schemas.microsoft.com/office/drawing/2007/8/2/chart" uri="{6F2FDCE9-48DA-4B69-8628-5D25D57E5C99}">
              <c14:invertSolidFillFmt>
                <c14:spPr>
                  <a:solidFill>
                    <a:srgbClr val="000000"/>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'DeSabla Tad Data'!$G$422:$G$434</c:f>
              <c:numCache>
                <c:ptCount val="13"/>
                <c:pt idx="0">
                  <c:v>123</c:v>
                </c:pt>
                <c:pt idx="1">
                  <c:v>48</c:v>
                </c:pt>
                <c:pt idx="2">
                  <c:v>11</c:v>
                </c:pt>
                <c:pt idx="3">
                  <c:v>2</c:v>
                </c:pt>
                <c:pt idx="4">
                  <c:v>0</c:v>
                </c:pt>
                <c:pt idx="5">
                  <c:v>0</c:v>
                </c:pt>
                <c:pt idx="6">
                  <c:v>0</c:v>
                </c:pt>
                <c:pt idx="7">
                  <c:v>0</c:v>
                </c:pt>
                <c:pt idx="8">
                  <c:v>0</c:v>
                </c:pt>
                <c:pt idx="9">
                  <c:v>0</c:v>
                </c:pt>
                <c:pt idx="10">
                  <c:v>0</c:v>
                </c:pt>
                <c:pt idx="11">
                  <c:v>0</c:v>
                </c:pt>
                <c:pt idx="12">
                  <c:v>0</c:v>
                </c:pt>
              </c:numCache>
            </c:numRef>
          </c:val>
          <c:smooth val="0"/>
        </c:ser>
        <c:ser>
          <c:idx val="2"/>
          <c:order val="2"/>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FF0000"/>
                </a:solidFill>
              </a:ln>
            </c:spPr>
          </c:marker>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'DeSabla Tad Data'!$I$422:$I$434</c:f>
              <c:numCache>
                <c:ptCount val="13"/>
                <c:pt idx="0">
                  <c:v>102</c:v>
                </c:pt>
                <c:pt idx="1">
                  <c:v>12</c:v>
                </c:pt>
                <c:pt idx="2">
                  <c:v>8</c:v>
                </c:pt>
                <c:pt idx="3">
                  <c:v>4</c:v>
                </c:pt>
                <c:pt idx="4">
                  <c:v>2</c:v>
                </c:pt>
                <c:pt idx="5">
                  <c:v>6</c:v>
                </c:pt>
                <c:pt idx="6">
                  <c:v>2</c:v>
                </c:pt>
                <c:pt idx="7">
                  <c:v>1</c:v>
                </c:pt>
                <c:pt idx="8">
                  <c:v>2</c:v>
                </c:pt>
                <c:pt idx="9">
                  <c:v>1</c:v>
                </c:pt>
                <c:pt idx="10">
                  <c:v>4</c:v>
                </c:pt>
                <c:pt idx="11">
                  <c:v>1</c:v>
                </c:pt>
                <c:pt idx="12">
                  <c:v>0</c:v>
                </c:pt>
              </c:numCache>
            </c:numRef>
          </c:val>
          <c:smooth val="0"/>
        </c:ser>
        <c:axId val="53926871"/>
        <c:axId val="15579792"/>
      </c:lineChart>
      <c:catAx>
        <c:axId val="53926871"/>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5579792"/>
        <c:crosses val="autoZero"/>
        <c:auto val="0"/>
        <c:lblOffset val="100"/>
        <c:tickLblSkip val="1"/>
        <c:noMultiLvlLbl val="0"/>
      </c:catAx>
      <c:valAx>
        <c:axId val="15579792"/>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3926871"/>
        <c:crossesAt val="1"/>
        <c:crossBetween val="between"/>
        <c:dispUnits/>
      </c:valAx>
      <c:spPr>
        <a:noFill/>
      </c:spPr>
    </c:plotArea>
    <c:legend>
      <c:legendPos val="b"/>
      <c:layout>
        <c:manualLayout>
          <c:xMode val="edge"/>
          <c:yMode val="edge"/>
          <c:x val="0.22475"/>
          <c:y val="0.914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097"/>
          <c:w val="0.89625"/>
          <c:h val="0.741"/>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Tads'!$I$283:$I$309</c:f>
              <c:numCache>
                <c:ptCount val="27"/>
                <c:pt idx="0">
                  <c:v>27</c:v>
                </c:pt>
                <c:pt idx="1">
                  <c:v>76</c:v>
                </c:pt>
                <c:pt idx="2">
                  <c:v>30</c:v>
                </c:pt>
                <c:pt idx="3">
                  <c:v>18</c:v>
                </c:pt>
                <c:pt idx="4">
                  <c:v>6</c:v>
                </c:pt>
                <c:pt idx="5">
                  <c:v>2</c:v>
                </c:pt>
                <c:pt idx="6">
                  <c:v>2</c:v>
                </c:pt>
                <c:pt idx="7">
                  <c:v>2</c:v>
                </c:pt>
                <c:pt idx="8">
                  <c:v>1</c:v>
                </c:pt>
                <c:pt idx="9">
                  <c:v>1</c:v>
                </c:pt>
                <c:pt idx="10">
                  <c:v>1</c:v>
                </c:pt>
                <c:pt idx="11">
                  <c:v>0</c:v>
                </c:pt>
                <c:pt idx="12">
                  <c:v>0</c:v>
                </c:pt>
                <c:pt idx="13">
                  <c:v>1</c:v>
                </c:pt>
                <c:pt idx="14">
                  <c:v>0</c:v>
                </c:pt>
                <c:pt idx="15">
                  <c:v>3</c:v>
                </c:pt>
                <c:pt idx="16">
                  <c:v>0</c:v>
                </c:pt>
                <c:pt idx="17">
                  <c:v>0</c:v>
                </c:pt>
                <c:pt idx="18">
                  <c:v>0</c:v>
                </c:pt>
                <c:pt idx="19">
                  <c:v>0</c:v>
                </c:pt>
                <c:pt idx="20">
                  <c:v>0</c:v>
                </c:pt>
                <c:pt idx="21">
                  <c:v>0</c:v>
                </c:pt>
                <c:pt idx="22">
                  <c:v>0</c:v>
                </c:pt>
                <c:pt idx="23">
                  <c:v>0</c:v>
                </c:pt>
                <c:pt idx="24">
                  <c:v>0</c:v>
                </c:pt>
                <c:pt idx="25">
                  <c:v>0</c:v>
                </c:pt>
                <c:pt idx="26">
                  <c:v>0</c:v>
                </c:pt>
              </c:numCache>
            </c:numRef>
          </c:val>
        </c:ser>
        <c:gapWidth val="6"/>
        <c:axId val="6000401"/>
        <c:axId val="54003610"/>
      </c:barChart>
      <c:lineChart>
        <c:grouping val="standard"/>
        <c:varyColors val="0"/>
        <c:ser>
          <c:idx val="3"/>
          <c:order val="1"/>
          <c:tx>
            <c:v>Eel River</c:v>
          </c:tx>
          <c:extLst>
            <c:ext xmlns:c14="http://schemas.microsoft.com/office/drawing/2007/8/2/chart" uri="{6F2FDCE9-48DA-4B69-8628-5D25D57E5C99}">
              <c14:invertSolidFillFmt>
                <c14:spPr>
                  <a:solidFill>
                    <a:srgbClr val="000000"/>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'DeSabla Tad Data'!$G$452:$G$478</c:f>
              <c:numCache>
                <c:ptCount val="27"/>
                <c:pt idx="0">
                  <c:v>72</c:v>
                </c:pt>
                <c:pt idx="1">
                  <c:v>55</c:v>
                </c:pt>
                <c:pt idx="2">
                  <c:v>26</c:v>
                </c:pt>
                <c:pt idx="3">
                  <c:v>14</c:v>
                </c:pt>
                <c:pt idx="4">
                  <c:v>7</c:v>
                </c:pt>
                <c:pt idx="5">
                  <c:v>5</c:v>
                </c:pt>
                <c:pt idx="6">
                  <c:v>2</c:v>
                </c:pt>
                <c:pt idx="7">
                  <c:v>1</c:v>
                </c:pt>
                <c:pt idx="8">
                  <c:v>0</c:v>
                </c:pt>
                <c:pt idx="9">
                  <c:v>0</c:v>
                </c:pt>
                <c:pt idx="10">
                  <c:v>0</c:v>
                </c:pt>
                <c:pt idx="11">
                  <c:v>1</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ser>
        <c:ser>
          <c:idx val="2"/>
          <c:order val="2"/>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'DeSabla Tad Data'!$I$452:$I$478</c:f>
              <c:numCache>
                <c:ptCount val="27"/>
                <c:pt idx="0">
                  <c:v>14</c:v>
                </c:pt>
                <c:pt idx="1">
                  <c:v>43</c:v>
                </c:pt>
                <c:pt idx="2">
                  <c:v>42</c:v>
                </c:pt>
                <c:pt idx="3">
                  <c:v>33</c:v>
                </c:pt>
                <c:pt idx="4">
                  <c:v>17</c:v>
                </c:pt>
                <c:pt idx="5">
                  <c:v>16</c:v>
                </c:pt>
                <c:pt idx="6">
                  <c:v>14</c:v>
                </c:pt>
                <c:pt idx="7">
                  <c:v>7</c:v>
                </c:pt>
                <c:pt idx="8">
                  <c:v>17</c:v>
                </c:pt>
                <c:pt idx="9">
                  <c:v>4</c:v>
                </c:pt>
                <c:pt idx="10">
                  <c:v>7</c:v>
                </c:pt>
                <c:pt idx="11">
                  <c:v>2</c:v>
                </c:pt>
                <c:pt idx="12">
                  <c:v>0</c:v>
                </c:pt>
                <c:pt idx="13">
                  <c:v>1</c:v>
                </c:pt>
                <c:pt idx="14">
                  <c:v>2</c:v>
                </c:pt>
                <c:pt idx="15">
                  <c:v>0</c:v>
                </c:pt>
                <c:pt idx="16">
                  <c:v>0</c:v>
                </c:pt>
                <c:pt idx="17">
                  <c:v>0</c:v>
                </c:pt>
                <c:pt idx="18">
                  <c:v>0</c:v>
                </c:pt>
                <c:pt idx="19">
                  <c:v>2</c:v>
                </c:pt>
                <c:pt idx="20">
                  <c:v>0</c:v>
                </c:pt>
                <c:pt idx="21">
                  <c:v>0</c:v>
                </c:pt>
                <c:pt idx="22">
                  <c:v>0</c:v>
                </c:pt>
                <c:pt idx="23">
                  <c:v>0</c:v>
                </c:pt>
                <c:pt idx="24">
                  <c:v>0</c:v>
                </c:pt>
                <c:pt idx="25">
                  <c:v>0</c:v>
                </c:pt>
                <c:pt idx="26">
                  <c:v>0</c:v>
                </c:pt>
              </c:numCache>
            </c:numRef>
          </c:val>
          <c:smooth val="0"/>
        </c:ser>
        <c:axId val="6000401"/>
        <c:axId val="54003610"/>
      </c:lineChart>
      <c:catAx>
        <c:axId val="6000401"/>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4003610"/>
        <c:crosses val="autoZero"/>
        <c:auto val="0"/>
        <c:lblOffset val="100"/>
        <c:tickLblSkip val="2"/>
        <c:noMultiLvlLbl val="0"/>
      </c:catAx>
      <c:valAx>
        <c:axId val="54003610"/>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000401"/>
        <c:crossesAt val="1"/>
        <c:crossBetween val="between"/>
        <c:dispUnits/>
      </c:valAx>
      <c:spPr>
        <a:noFill/>
      </c:spPr>
    </c:plotArea>
    <c:legend>
      <c:legendPos val="b"/>
      <c:layout>
        <c:manualLayout>
          <c:xMode val="edge"/>
          <c:yMode val="edge"/>
          <c:x val="0.23825"/>
          <c:y val="0.923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09725"/>
          <c:w val="0.89625"/>
          <c:h val="0.79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Tads'!$J$253:$J$265</c:f>
              <c:numCache>
                <c:ptCount val="13"/>
                <c:pt idx="0">
                  <c:v>9</c:v>
                </c:pt>
                <c:pt idx="1">
                  <c:v>3</c:v>
                </c:pt>
                <c:pt idx="2">
                  <c:v>0</c:v>
                </c:pt>
                <c:pt idx="3">
                  <c:v>0</c:v>
                </c:pt>
                <c:pt idx="4">
                  <c:v>0</c:v>
                </c:pt>
                <c:pt idx="5">
                  <c:v>0</c:v>
                </c:pt>
                <c:pt idx="6">
                  <c:v>0</c:v>
                </c:pt>
                <c:pt idx="7">
                  <c:v>0</c:v>
                </c:pt>
                <c:pt idx="8">
                  <c:v>0</c:v>
                </c:pt>
                <c:pt idx="9">
                  <c:v>0</c:v>
                </c:pt>
                <c:pt idx="10">
                  <c:v>0</c:v>
                </c:pt>
                <c:pt idx="11">
                  <c:v>0</c:v>
                </c:pt>
                <c:pt idx="12">
                  <c:v>0</c:v>
                </c:pt>
              </c:numCache>
            </c:numRef>
          </c:val>
        </c:ser>
        <c:gapWidth val="6"/>
        <c:axId val="16270443"/>
        <c:axId val="12216260"/>
      </c:barChart>
      <c:catAx>
        <c:axId val="16270443"/>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2216260"/>
        <c:crosses val="autoZero"/>
        <c:auto val="0"/>
        <c:lblOffset val="100"/>
        <c:tickLblSkip val="1"/>
        <c:noMultiLvlLbl val="0"/>
      </c:catAx>
      <c:valAx>
        <c:axId val="12216260"/>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16270443"/>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9575"/>
          <c:w val="0.89675"/>
          <c:h val="0.836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Tads'!$J$283:$J$309</c:f>
              <c:numCache>
                <c:ptCount val="27"/>
                <c:pt idx="0">
                  <c:v>5</c:v>
                </c:pt>
                <c:pt idx="1">
                  <c:v>6</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6"/>
        <c:axId val="42837477"/>
        <c:axId val="49992974"/>
      </c:barChart>
      <c:catAx>
        <c:axId val="42837477"/>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9992974"/>
        <c:crosses val="autoZero"/>
        <c:auto val="0"/>
        <c:lblOffset val="100"/>
        <c:tickLblSkip val="2"/>
        <c:noMultiLvlLbl val="0"/>
      </c:catAx>
      <c:valAx>
        <c:axId val="49992974"/>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42837477"/>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Project Sites</a:t>
            </a:r>
          </a:p>
        </c:rich>
      </c:tx>
      <c:layout/>
      <c:spPr>
        <a:noFill/>
        <a:ln>
          <a:noFill/>
        </a:ln>
      </c:spPr>
    </c:title>
    <c:plotArea>
      <c:layout>
        <c:manualLayout>
          <c:xMode val="edge"/>
          <c:yMode val="edge"/>
          <c:x val="0.0755"/>
          <c:y val="0.12175"/>
          <c:w val="0.905"/>
          <c:h val="0.769"/>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Tads'!$P$314:$P$326</c:f>
              <c:numCache>
                <c:ptCount val="13"/>
                <c:pt idx="0">
                  <c:v>76</c:v>
                </c:pt>
                <c:pt idx="1">
                  <c:v>21</c:v>
                </c:pt>
                <c:pt idx="2">
                  <c:v>5</c:v>
                </c:pt>
                <c:pt idx="3">
                  <c:v>3</c:v>
                </c:pt>
                <c:pt idx="4">
                  <c:v>0</c:v>
                </c:pt>
                <c:pt idx="5">
                  <c:v>0</c:v>
                </c:pt>
                <c:pt idx="6">
                  <c:v>1</c:v>
                </c:pt>
                <c:pt idx="7">
                  <c:v>0</c:v>
                </c:pt>
                <c:pt idx="8">
                  <c:v>0</c:v>
                </c:pt>
                <c:pt idx="9">
                  <c:v>1</c:v>
                </c:pt>
                <c:pt idx="10">
                  <c:v>0</c:v>
                </c:pt>
                <c:pt idx="11">
                  <c:v>0</c:v>
                </c:pt>
                <c:pt idx="12">
                  <c:v>0</c:v>
                </c:pt>
              </c:numCache>
            </c:numRef>
          </c:val>
        </c:ser>
        <c:gapWidth val="6"/>
        <c:axId val="47283583"/>
        <c:axId val="22899064"/>
      </c:barChart>
      <c:catAx>
        <c:axId val="47283583"/>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2899064"/>
        <c:crosses val="autoZero"/>
        <c:auto val="0"/>
        <c:lblOffset val="100"/>
        <c:tickLblSkip val="1"/>
        <c:noMultiLvlLbl val="0"/>
      </c:catAx>
      <c:valAx>
        <c:axId val="22899064"/>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47283583"/>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Comparison Sites</a:t>
            </a:r>
          </a:p>
        </c:rich>
      </c:tx>
      <c:layout/>
      <c:spPr>
        <a:noFill/>
        <a:ln>
          <a:noFill/>
        </a:ln>
      </c:spPr>
    </c:title>
    <c:plotArea>
      <c:layout>
        <c:manualLayout>
          <c:xMode val="edge"/>
          <c:yMode val="edge"/>
          <c:x val="0.078"/>
          <c:y val="0.1175"/>
          <c:w val="0.903"/>
          <c:h val="0.790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Tads'!$Q$314:$Q$326</c:f>
              <c:numCache>
                <c:ptCount val="13"/>
                <c:pt idx="0">
                  <c:v>55</c:v>
                </c:pt>
                <c:pt idx="1">
                  <c:v>0</c:v>
                </c:pt>
                <c:pt idx="2">
                  <c:v>0</c:v>
                </c:pt>
                <c:pt idx="3">
                  <c:v>0</c:v>
                </c:pt>
                <c:pt idx="4">
                  <c:v>1</c:v>
                </c:pt>
                <c:pt idx="5">
                  <c:v>0</c:v>
                </c:pt>
                <c:pt idx="6">
                  <c:v>0</c:v>
                </c:pt>
                <c:pt idx="7">
                  <c:v>0</c:v>
                </c:pt>
                <c:pt idx="8">
                  <c:v>0</c:v>
                </c:pt>
                <c:pt idx="9">
                  <c:v>0</c:v>
                </c:pt>
                <c:pt idx="10">
                  <c:v>0</c:v>
                </c:pt>
                <c:pt idx="11">
                  <c:v>0</c:v>
                </c:pt>
                <c:pt idx="12">
                  <c:v>0</c:v>
                </c:pt>
              </c:numCache>
            </c:numRef>
          </c:val>
        </c:ser>
        <c:gapWidth val="6"/>
        <c:axId val="4764985"/>
        <c:axId val="42884866"/>
      </c:barChart>
      <c:catAx>
        <c:axId val="4764985"/>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2884866"/>
        <c:crosses val="autoZero"/>
        <c:auto val="0"/>
        <c:lblOffset val="100"/>
        <c:tickLblSkip val="1"/>
        <c:noMultiLvlLbl val="0"/>
      </c:catAx>
      <c:valAx>
        <c:axId val="42884866"/>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4764985"/>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Project Sites</a:t>
            </a:r>
          </a:p>
        </c:rich>
      </c:tx>
      <c:layout/>
      <c:spPr>
        <a:noFill/>
        <a:ln>
          <a:noFill/>
        </a:ln>
      </c:spPr>
    </c:title>
    <c:plotArea>
      <c:layout>
        <c:manualLayout>
          <c:xMode val="edge"/>
          <c:yMode val="edge"/>
          <c:x val="0.0775"/>
          <c:y val="0.1105"/>
          <c:w val="0.90175"/>
          <c:h val="0.7917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Tads'!$R$314:$R$340</c:f>
              <c:numCache>
                <c:ptCount val="27"/>
                <c:pt idx="0">
                  <c:v>16</c:v>
                </c:pt>
                <c:pt idx="1">
                  <c:v>49</c:v>
                </c:pt>
                <c:pt idx="2">
                  <c:v>14</c:v>
                </c:pt>
                <c:pt idx="3">
                  <c:v>12</c:v>
                </c:pt>
                <c:pt idx="4">
                  <c:v>4</c:v>
                </c:pt>
                <c:pt idx="5">
                  <c:v>2</c:v>
                </c:pt>
                <c:pt idx="6">
                  <c:v>2</c:v>
                </c:pt>
                <c:pt idx="7">
                  <c:v>2</c:v>
                </c:pt>
                <c:pt idx="8">
                  <c:v>1</c:v>
                </c:pt>
                <c:pt idx="9">
                  <c:v>1</c:v>
                </c:pt>
                <c:pt idx="10">
                  <c:v>1</c:v>
                </c:pt>
                <c:pt idx="11">
                  <c:v>0</c:v>
                </c:pt>
                <c:pt idx="12">
                  <c:v>0</c:v>
                </c:pt>
                <c:pt idx="13">
                  <c:v>1</c:v>
                </c:pt>
                <c:pt idx="14">
                  <c:v>0</c:v>
                </c:pt>
                <c:pt idx="15">
                  <c:v>3</c:v>
                </c:pt>
                <c:pt idx="16">
                  <c:v>0</c:v>
                </c:pt>
                <c:pt idx="17">
                  <c:v>0</c:v>
                </c:pt>
                <c:pt idx="18">
                  <c:v>0</c:v>
                </c:pt>
                <c:pt idx="19">
                  <c:v>0</c:v>
                </c:pt>
                <c:pt idx="20">
                  <c:v>0</c:v>
                </c:pt>
                <c:pt idx="21">
                  <c:v>0</c:v>
                </c:pt>
                <c:pt idx="22">
                  <c:v>0</c:v>
                </c:pt>
                <c:pt idx="23">
                  <c:v>0</c:v>
                </c:pt>
                <c:pt idx="24">
                  <c:v>0</c:v>
                </c:pt>
                <c:pt idx="25">
                  <c:v>0</c:v>
                </c:pt>
                <c:pt idx="26">
                  <c:v>0</c:v>
                </c:pt>
              </c:numCache>
            </c:numRef>
          </c:val>
        </c:ser>
        <c:gapWidth val="6"/>
        <c:axId val="50419475"/>
        <c:axId val="51122092"/>
      </c:barChart>
      <c:catAx>
        <c:axId val="50419475"/>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1122092"/>
        <c:crosses val="autoZero"/>
        <c:auto val="0"/>
        <c:lblOffset val="100"/>
        <c:tickLblSkip val="2"/>
        <c:noMultiLvlLbl val="0"/>
      </c:catAx>
      <c:valAx>
        <c:axId val="51122092"/>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50419475"/>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Comparison Sites</a:t>
            </a:r>
          </a:p>
        </c:rich>
      </c:tx>
      <c:layout/>
      <c:spPr>
        <a:noFill/>
        <a:ln>
          <a:noFill/>
        </a:ln>
      </c:spPr>
    </c:title>
    <c:plotArea>
      <c:layout>
        <c:manualLayout>
          <c:xMode val="edge"/>
          <c:yMode val="edge"/>
          <c:x val="0.08"/>
          <c:y val="0.10625"/>
          <c:w val="0.897"/>
          <c:h val="0.784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Tads'!$S$314:$S$340</c:f>
              <c:numCache>
                <c:ptCount val="27"/>
                <c:pt idx="0">
                  <c:v>11</c:v>
                </c:pt>
                <c:pt idx="1">
                  <c:v>26</c:v>
                </c:pt>
                <c:pt idx="2">
                  <c:v>16</c:v>
                </c:pt>
                <c:pt idx="3">
                  <c:v>3</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6"/>
        <c:axId val="57445645"/>
        <c:axId val="47248758"/>
      </c:barChart>
      <c:catAx>
        <c:axId val="57445645"/>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7248758"/>
        <c:crosses val="autoZero"/>
        <c:auto val="0"/>
        <c:lblOffset val="100"/>
        <c:tickLblSkip val="2"/>
        <c:noMultiLvlLbl val="0"/>
      </c:catAx>
      <c:valAx>
        <c:axId val="47248758"/>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57445645"/>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Habitat Present At HSC Sites</a:t>
            </a:r>
          </a:p>
        </c:rich>
      </c:tx>
      <c:layout/>
      <c:spPr>
        <a:noFill/>
        <a:ln>
          <a:noFill/>
        </a:ln>
      </c:spPr>
    </c:title>
    <c:view3D>
      <c:rotX val="35"/>
      <c:rotY val="140"/>
      <c:depthPercent val="100"/>
      <c:rAngAx val="0"/>
      <c:perspective val="15"/>
    </c:view3D>
    <c:plotArea>
      <c:layout>
        <c:manualLayout>
          <c:xMode val="edge"/>
          <c:yMode val="edge"/>
          <c:x val="0"/>
          <c:y val="0.09225"/>
          <c:w val="0.919"/>
          <c:h val="0.88075"/>
        </c:manualLayout>
      </c:layout>
      <c:bar3DChart>
        <c:barDir val="col"/>
        <c:grouping val="standard"/>
        <c:varyColors val="0"/>
        <c:ser>
          <c:idx val="0"/>
          <c:order val="0"/>
          <c:tx>
            <c:strRef>
              <c:f>'Depth and Velocity'!$C$61</c:f>
              <c:strCache>
                <c:ptCount val="1"/>
                <c:pt idx="0">
                  <c:v>0.0 - 0.15</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Velocity'!$D$61:$G$61</c:f>
              <c:numCache>
                <c:ptCount val="4"/>
                <c:pt idx="0">
                  <c:v>958.044019392</c:v>
                </c:pt>
                <c:pt idx="1">
                  <c:v>726.9662880000001</c:v>
                </c:pt>
                <c:pt idx="2">
                  <c:v>441.28944</c:v>
                </c:pt>
                <c:pt idx="3">
                  <c:v>120.37911408000001</c:v>
                </c:pt>
              </c:numCache>
            </c:numRef>
          </c:val>
          <c:shape val="box"/>
        </c:ser>
        <c:ser>
          <c:idx val="1"/>
          <c:order val="1"/>
          <c:tx>
            <c:strRef>
              <c:f>'Depth and Velocity'!$C$62</c:f>
              <c:strCache>
                <c:ptCount val="1"/>
                <c:pt idx="0">
                  <c:v>0.15 - 0.4</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cat>
            <c:strRef>
              <c:f>'Depth and Velocity'!$D$60:$G$60</c:f>
              <c:strCache>
                <c:ptCount val="4"/>
                <c:pt idx="0">
                  <c:v>0.0 - 0.5</c:v>
                </c:pt>
                <c:pt idx="1">
                  <c:v>0.5 - 1.2</c:v>
                </c:pt>
                <c:pt idx="2">
                  <c:v>1.2 - 1.8</c:v>
                </c:pt>
                <c:pt idx="3">
                  <c:v>&gt;1.8</c:v>
                </c:pt>
              </c:strCache>
            </c:strRef>
          </c:cat>
          <c:val>
            <c:numRef>
              <c:f>'Depth and Velocity'!$D$62:$G$62</c:f>
              <c:numCache>
                <c:ptCount val="4"/>
                <c:pt idx="0">
                  <c:v>305.999388</c:v>
                </c:pt>
                <c:pt idx="1">
                  <c:v>930.772332</c:v>
                </c:pt>
                <c:pt idx="2">
                  <c:v>9.290304</c:v>
                </c:pt>
                <c:pt idx="3">
                  <c:v>0</c:v>
                </c:pt>
              </c:numCache>
            </c:numRef>
          </c:val>
          <c:shape val="box"/>
        </c:ser>
        <c:ser>
          <c:idx val="2"/>
          <c:order val="2"/>
          <c:tx>
            <c:strRef>
              <c:f>'Depth and Velocity'!$C$63</c:f>
              <c:strCache>
                <c:ptCount val="1"/>
                <c:pt idx="0">
                  <c:v>0.4 - 0.6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Velocity'!$D$63:$G$63</c:f>
              <c:numCache>
                <c:ptCount val="4"/>
                <c:pt idx="0">
                  <c:v>167.22547200000002</c:v>
                </c:pt>
                <c:pt idx="1">
                  <c:v>508.06350000000003</c:v>
                </c:pt>
                <c:pt idx="2">
                  <c:v>25.548336000000003</c:v>
                </c:pt>
                <c:pt idx="3">
                  <c:v>0</c:v>
                </c:pt>
              </c:numCache>
            </c:numRef>
          </c:val>
          <c:shape val="box"/>
        </c:ser>
        <c:ser>
          <c:idx val="3"/>
          <c:order val="3"/>
          <c:tx>
            <c:strRef>
              <c:f>'Depth and Velocity'!$C$64</c:f>
              <c:strCache>
                <c:ptCount val="1"/>
                <c:pt idx="0">
                  <c:v>&gt;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Velocity'!$D$64:$G$64</c:f>
              <c:numCache>
                <c:ptCount val="4"/>
                <c:pt idx="0">
                  <c:v>22.645116</c:v>
                </c:pt>
                <c:pt idx="1">
                  <c:v>41.225724</c:v>
                </c:pt>
                <c:pt idx="2">
                  <c:v>0</c:v>
                </c:pt>
                <c:pt idx="3">
                  <c:v>0</c:v>
                </c:pt>
              </c:numCache>
            </c:numRef>
          </c:val>
          <c:shape val="box"/>
        </c:ser>
        <c:gapWidth val="0"/>
        <c:gapDepth val="0"/>
        <c:shape val="box"/>
        <c:axId val="22585639"/>
        <c:axId val="1944160"/>
        <c:axId val="17497441"/>
      </c:bar3DChart>
      <c:catAx>
        <c:axId val="22585639"/>
        <c:scaling>
          <c:orientation val="minMax"/>
        </c:scaling>
        <c:axPos val="b"/>
        <c:title>
          <c:tx>
            <c:rich>
              <a:bodyPr vert="horz" rot="-2160000" anchor="ctr"/>
              <a:lstStyle/>
              <a:p>
                <a:pPr algn="ctr">
                  <a:defRPr/>
                </a:pPr>
                <a:r>
                  <a:rPr lang="en-US" cap="none" sz="800" b="1" i="0" u="none" baseline="0">
                    <a:latin typeface="Arial"/>
                    <a:ea typeface="Arial"/>
                    <a:cs typeface="Arial"/>
                  </a:rPr>
                  <a:t>Depth (m)</a:t>
                </a:r>
              </a:p>
            </c:rich>
          </c:tx>
          <c:layout>
            <c:manualLayout>
              <c:xMode val="factor"/>
              <c:yMode val="factor"/>
              <c:x val="-0.045"/>
              <c:y val="-0.03175"/>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1944160"/>
        <c:crosses val="autoZero"/>
        <c:auto val="1"/>
        <c:lblOffset val="100"/>
        <c:tickLblSkip val="1"/>
        <c:noMultiLvlLbl val="0"/>
      </c:catAx>
      <c:valAx>
        <c:axId val="1944160"/>
        <c:scaling>
          <c:orientation val="minMax"/>
        </c:scaling>
        <c:axPos val="l"/>
        <c:title>
          <c:tx>
            <c:rich>
              <a:bodyPr vert="horz" rot="-5400000" anchor="ctr"/>
              <a:lstStyle/>
              <a:p>
                <a:pPr algn="ctr">
                  <a:defRPr/>
                </a:pPr>
                <a:r>
                  <a:rPr lang="en-US" cap="none" sz="900" b="1" i="0" u="none" baseline="0">
                    <a:latin typeface="Arial"/>
                    <a:ea typeface="Arial"/>
                    <a:cs typeface="Arial"/>
                  </a:rPr>
                  <a:t>Area (m^2)</a:t>
                </a:r>
              </a:p>
            </c:rich>
          </c:tx>
          <c:layout/>
          <c:overlay val="0"/>
          <c:spPr>
            <a:noFill/>
            <a:ln>
              <a:noFill/>
            </a:ln>
          </c:spPr>
        </c:title>
        <c:majorGridlines/>
        <c:delete val="0"/>
        <c:numFmt formatCode="General" sourceLinked="1"/>
        <c:majorTickMark val="out"/>
        <c:minorTickMark val="none"/>
        <c:tickLblPos val="nextTo"/>
        <c:crossAx val="22585639"/>
        <c:crossesAt val="1"/>
        <c:crossBetween val="between"/>
        <c:dispUnits/>
      </c:valAx>
      <c:serAx>
        <c:axId val="17497441"/>
        <c:scaling>
          <c:orientation val="minMax"/>
        </c:scaling>
        <c:axPos val="b"/>
        <c:title>
          <c:tx>
            <c:rich>
              <a:bodyPr vert="horz" rot="2700000" anchor="ctr"/>
              <a:lstStyle/>
              <a:p>
                <a:pPr algn="ctr">
                  <a:defRPr/>
                </a:pPr>
                <a:r>
                  <a:rPr lang="en-US" cap="none" sz="800" b="1" i="0" u="none" baseline="0">
                    <a:latin typeface="Arial"/>
                    <a:ea typeface="Arial"/>
                    <a:cs typeface="Arial"/>
                  </a:rPr>
                  <a:t>Velocity (m/s)   </a:t>
                </a:r>
              </a:p>
            </c:rich>
          </c:tx>
          <c:layout>
            <c:manualLayout>
              <c:xMode val="factor"/>
              <c:yMode val="factor"/>
              <c:x val="0.0435"/>
              <c:y val="-0.0805"/>
            </c:manualLayout>
          </c:layout>
          <c:overlay val="0"/>
          <c:spPr>
            <a:noFill/>
            <a:ln>
              <a:noFill/>
            </a:ln>
          </c:spPr>
        </c:title>
        <c:delete val="0"/>
        <c:numFmt formatCode="General" sourceLinked="1"/>
        <c:majorTickMark val="out"/>
        <c:minorTickMark val="none"/>
        <c:tickLblPos val="low"/>
        <c:txPr>
          <a:bodyPr vert="horz" rot="-2100000"/>
          <a:lstStyle/>
          <a:p>
            <a:pPr>
              <a:defRPr lang="en-US" cap="none" sz="800" b="0" i="0" u="none" baseline="0">
                <a:latin typeface="Arial"/>
                <a:ea typeface="Arial"/>
                <a:cs typeface="Arial"/>
              </a:defRPr>
            </a:pPr>
          </a:p>
        </c:txPr>
        <c:crossAx val="1944160"/>
        <c:crosses val="autoZero"/>
        <c:tickLblSkip val="1"/>
        <c:tickMarkSkip val="1"/>
      </c:serAx>
      <c:spPr>
        <a:noFill/>
        <a:ln>
          <a:noFill/>
        </a:ln>
      </c:spPr>
    </c:plotArea>
    <c:floor>
      <c:thickness val="0"/>
    </c:floor>
    <c:sideWall>
      <c:spPr>
        <a:noFill/>
      </c:spPr>
      <c:thickness val="0"/>
    </c:sideWall>
    <c:backWall>
      <c:spPr>
        <a:noFill/>
      </c:spPr>
      <c:thickness val="0"/>
    </c:backWall>
    <c:plotVisOnly val="1"/>
    <c:dispBlanksAs val="gap"/>
    <c:showDLblsOverMax val="0"/>
  </c:chart>
  <c:txPr>
    <a:bodyPr vert="horz" rot="0"/>
    <a:lstStyle/>
    <a:p>
      <a:pPr>
        <a:defRPr lang="en-US" cap="none" sz="11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75"/>
          <c:y val="0.0745"/>
          <c:w val="0.856"/>
          <c:h val="0.733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Eggs'!$F$171:$F$197</c:f>
              <c:numCache>
                <c:ptCount val="27"/>
                <c:pt idx="0">
                  <c:v>2</c:v>
                </c:pt>
                <c:pt idx="1">
                  <c:v>2</c:v>
                </c:pt>
                <c:pt idx="2">
                  <c:v>6</c:v>
                </c:pt>
                <c:pt idx="3">
                  <c:v>14</c:v>
                </c:pt>
                <c:pt idx="4">
                  <c:v>22</c:v>
                </c:pt>
                <c:pt idx="5">
                  <c:v>17</c:v>
                </c:pt>
                <c:pt idx="6">
                  <c:v>22</c:v>
                </c:pt>
                <c:pt idx="7">
                  <c:v>9</c:v>
                </c:pt>
                <c:pt idx="8">
                  <c:v>0</c:v>
                </c:pt>
                <c:pt idx="9">
                  <c:v>6</c:v>
                </c:pt>
                <c:pt idx="10">
                  <c:v>4</c:v>
                </c:pt>
                <c:pt idx="11">
                  <c:v>1</c:v>
                </c:pt>
                <c:pt idx="12">
                  <c:v>2</c:v>
                </c:pt>
                <c:pt idx="13">
                  <c:v>0</c:v>
                </c:pt>
                <c:pt idx="14">
                  <c:v>0</c:v>
                </c:pt>
                <c:pt idx="15">
                  <c:v>1</c:v>
                </c:pt>
                <c:pt idx="16">
                  <c:v>0</c:v>
                </c:pt>
                <c:pt idx="17">
                  <c:v>0</c:v>
                </c:pt>
                <c:pt idx="18">
                  <c:v>0</c:v>
                </c:pt>
                <c:pt idx="19">
                  <c:v>0</c:v>
                </c:pt>
                <c:pt idx="20">
                  <c:v>1</c:v>
                </c:pt>
                <c:pt idx="21">
                  <c:v>1</c:v>
                </c:pt>
                <c:pt idx="22">
                  <c:v>0</c:v>
                </c:pt>
                <c:pt idx="23">
                  <c:v>0</c:v>
                </c:pt>
                <c:pt idx="24">
                  <c:v>0</c:v>
                </c:pt>
                <c:pt idx="25">
                  <c:v>0</c:v>
                </c:pt>
                <c:pt idx="26">
                  <c:v>0</c:v>
                </c:pt>
              </c:numCache>
            </c:numRef>
          </c:val>
        </c:ser>
        <c:gapWidth val="4"/>
        <c:axId val="62980831"/>
        <c:axId val="29956568"/>
      </c:barChart>
      <c:scatterChart>
        <c:scatterStyle val="lineMarker"/>
        <c:varyColors val="0"/>
        <c:ser>
          <c:idx val="1"/>
          <c:order val="1"/>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Eggs'!$B$141:$B$166</c:f>
              <c:numCach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xVal>
          <c:yVal>
            <c:numRef>
              <c:f>'DeSabla Egg Data'!$H$542:$H$568</c:f>
              <c:numCache>
                <c:ptCount val="27"/>
                <c:pt idx="0">
                  <c:v>11</c:v>
                </c:pt>
                <c:pt idx="1">
                  <c:v>22</c:v>
                </c:pt>
                <c:pt idx="2">
                  <c:v>61</c:v>
                </c:pt>
                <c:pt idx="3">
                  <c:v>29</c:v>
                </c:pt>
                <c:pt idx="4">
                  <c:v>43</c:v>
                </c:pt>
                <c:pt idx="5">
                  <c:v>15</c:v>
                </c:pt>
                <c:pt idx="6">
                  <c:v>9</c:v>
                </c:pt>
                <c:pt idx="7">
                  <c:v>12</c:v>
                </c:pt>
                <c:pt idx="8">
                  <c:v>7</c:v>
                </c:pt>
                <c:pt idx="9">
                  <c:v>5</c:v>
                </c:pt>
                <c:pt idx="10">
                  <c:v>0</c:v>
                </c:pt>
                <c:pt idx="11">
                  <c:v>0</c:v>
                </c:pt>
                <c:pt idx="12">
                  <c:v>7</c:v>
                </c:pt>
                <c:pt idx="13">
                  <c:v>0</c:v>
                </c:pt>
                <c:pt idx="14">
                  <c:v>0</c:v>
                </c:pt>
                <c:pt idx="15">
                  <c:v>1</c:v>
                </c:pt>
                <c:pt idx="16">
                  <c:v>0</c:v>
                </c:pt>
                <c:pt idx="17">
                  <c:v>1</c:v>
                </c:pt>
                <c:pt idx="18">
                  <c:v>0</c:v>
                </c:pt>
                <c:pt idx="19">
                  <c:v>0</c:v>
                </c:pt>
                <c:pt idx="20">
                  <c:v>0</c:v>
                </c:pt>
                <c:pt idx="21">
                  <c:v>0</c:v>
                </c:pt>
                <c:pt idx="22">
                  <c:v>0</c:v>
                </c:pt>
                <c:pt idx="23">
                  <c:v>0</c:v>
                </c:pt>
                <c:pt idx="24">
                  <c:v>0</c:v>
                </c:pt>
                <c:pt idx="25">
                  <c:v>0</c:v>
                </c:pt>
                <c:pt idx="26">
                  <c:v>0</c:v>
                </c:pt>
              </c:numCache>
            </c:numRef>
          </c:yVal>
          <c:smooth val="0"/>
        </c:ser>
        <c:axId val="1173657"/>
        <c:axId val="10562914"/>
      </c:scatterChart>
      <c:catAx>
        <c:axId val="62980831"/>
        <c:scaling>
          <c:orientation val="minMax"/>
        </c:scaling>
        <c:axPos val="b"/>
        <c:title>
          <c:tx>
            <c:rich>
              <a:bodyPr vert="horz" rot="0" anchor="ctr"/>
              <a:lstStyle/>
              <a:p>
                <a:pPr algn="ctr">
                  <a:defRPr/>
                </a:pPr>
                <a:r>
                  <a:rPr lang="en-US" cap="none" sz="925"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29956568"/>
        <c:crosses val="autoZero"/>
        <c:auto val="1"/>
        <c:lblOffset val="100"/>
        <c:tickLblSkip val="2"/>
        <c:noMultiLvlLbl val="0"/>
      </c:catAx>
      <c:valAx>
        <c:axId val="29956568"/>
        <c:scaling>
          <c:orientation val="minMax"/>
        </c:scaling>
        <c:axPos val="l"/>
        <c:title>
          <c:tx>
            <c:rich>
              <a:bodyPr vert="horz" rot="-5400000" anchor="ctr"/>
              <a:lstStyle/>
              <a:p>
                <a:pPr algn="ctr">
                  <a:defRPr/>
                </a:pPr>
                <a:r>
                  <a:rPr lang="en-US" cap="none" sz="925"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2980831"/>
        <c:crossesAt val="1"/>
        <c:crossBetween val="between"/>
        <c:dispUnits/>
      </c:valAx>
      <c:valAx>
        <c:axId val="1173657"/>
        <c:scaling>
          <c:orientation val="minMax"/>
        </c:scaling>
        <c:axPos val="b"/>
        <c:delete val="1"/>
        <c:majorTickMark val="out"/>
        <c:minorTickMark val="none"/>
        <c:tickLblPos val="nextTo"/>
        <c:crossAx val="10562914"/>
        <c:crosses val="max"/>
        <c:crossBetween val="midCat"/>
        <c:dispUnits/>
      </c:valAx>
      <c:valAx>
        <c:axId val="10562914"/>
        <c:scaling>
          <c:orientation val="minMax"/>
        </c:scaling>
        <c:axPos val="l"/>
        <c:title>
          <c:tx>
            <c:rich>
              <a:bodyPr vert="horz" rot="-5400000" anchor="ctr"/>
              <a:lstStyle/>
              <a:p>
                <a:pPr algn="ctr">
                  <a:defRPr/>
                </a:pPr>
                <a:r>
                  <a:rPr lang="en-US" cap="none" sz="925" b="1" i="0" u="none" baseline="0">
                    <a:latin typeface="Arial"/>
                    <a:ea typeface="Arial"/>
                    <a:cs typeface="Arial"/>
                  </a:rPr>
                  <a:t>Lind &amp; Yarnell Frequency</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173657"/>
        <c:crosses val="max"/>
        <c:crossBetween val="midCat"/>
        <c:dispUnits/>
      </c:valAx>
      <c:spPr>
        <a:noFill/>
      </c:spPr>
    </c:plotArea>
    <c:legend>
      <c:legendPos val="b"/>
      <c:layout>
        <c:manualLayout>
          <c:xMode val="edge"/>
          <c:yMode val="edge"/>
          <c:x val="0.277"/>
          <c:y val="0.9012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Habitat Present At HSC Sites</a:t>
            </a:r>
          </a:p>
        </c:rich>
      </c:tx>
      <c:layout/>
      <c:spPr>
        <a:noFill/>
        <a:ln>
          <a:noFill/>
        </a:ln>
      </c:spPr>
    </c:title>
    <c:view3D>
      <c:rotX val="35"/>
      <c:rotY val="140"/>
      <c:depthPercent val="100"/>
      <c:rAngAx val="0"/>
      <c:perspective val="15"/>
    </c:view3D>
    <c:plotArea>
      <c:layout>
        <c:manualLayout>
          <c:xMode val="edge"/>
          <c:yMode val="edge"/>
          <c:x val="0.11775"/>
          <c:y val="0.0275"/>
          <c:w val="0.73575"/>
          <c:h val="0.709"/>
        </c:manualLayout>
      </c:layout>
      <c:bar3DChart>
        <c:barDir val="col"/>
        <c:grouping val="standard"/>
        <c:varyColors val="0"/>
        <c:ser>
          <c:idx val="0"/>
          <c:order val="0"/>
          <c:tx>
            <c:strRef>
              <c:f>'Depth and Velocity'!$C$61</c:f>
              <c:strCache>
                <c:ptCount val="1"/>
                <c:pt idx="0">
                  <c:v>0.0 - 0.15</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Velocity'!$D$61:$G$61</c:f>
              <c:numCache>
                <c:ptCount val="4"/>
                <c:pt idx="0">
                  <c:v>958.044019392</c:v>
                </c:pt>
                <c:pt idx="1">
                  <c:v>726.9662880000001</c:v>
                </c:pt>
                <c:pt idx="2">
                  <c:v>441.28944</c:v>
                </c:pt>
                <c:pt idx="3">
                  <c:v>120.37911408000001</c:v>
                </c:pt>
              </c:numCache>
            </c:numRef>
          </c:val>
          <c:shape val="box"/>
        </c:ser>
        <c:ser>
          <c:idx val="1"/>
          <c:order val="1"/>
          <c:tx>
            <c:strRef>
              <c:f>'Depth and Velocity'!$C$62</c:f>
              <c:strCache>
                <c:ptCount val="1"/>
                <c:pt idx="0">
                  <c:v>0.15 - 0.4</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cat>
            <c:strRef>
              <c:f>'Depth and Velocity'!$D$60:$G$60</c:f>
              <c:strCache>
                <c:ptCount val="4"/>
                <c:pt idx="0">
                  <c:v>0.0 - 0.5</c:v>
                </c:pt>
                <c:pt idx="1">
                  <c:v>0.5 - 1.2</c:v>
                </c:pt>
                <c:pt idx="2">
                  <c:v>1.2 - 1.8</c:v>
                </c:pt>
                <c:pt idx="3">
                  <c:v>&gt;1.8</c:v>
                </c:pt>
              </c:strCache>
            </c:strRef>
          </c:cat>
          <c:val>
            <c:numRef>
              <c:f>'Depth and Velocity'!$D$62:$G$62</c:f>
              <c:numCache>
                <c:ptCount val="4"/>
                <c:pt idx="0">
                  <c:v>305.999388</c:v>
                </c:pt>
                <c:pt idx="1">
                  <c:v>930.772332</c:v>
                </c:pt>
                <c:pt idx="2">
                  <c:v>9.290304</c:v>
                </c:pt>
                <c:pt idx="3">
                  <c:v>0</c:v>
                </c:pt>
              </c:numCache>
            </c:numRef>
          </c:val>
          <c:shape val="box"/>
        </c:ser>
        <c:ser>
          <c:idx val="2"/>
          <c:order val="2"/>
          <c:tx>
            <c:strRef>
              <c:f>'Depth and Velocity'!$C$63</c:f>
              <c:strCache>
                <c:ptCount val="1"/>
                <c:pt idx="0">
                  <c:v>0.4 - 0.6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Velocity'!$D$63:$G$63</c:f>
              <c:numCache>
                <c:ptCount val="4"/>
                <c:pt idx="0">
                  <c:v>167.22547200000002</c:v>
                </c:pt>
                <c:pt idx="1">
                  <c:v>508.06350000000003</c:v>
                </c:pt>
                <c:pt idx="2">
                  <c:v>25.548336000000003</c:v>
                </c:pt>
                <c:pt idx="3">
                  <c:v>0</c:v>
                </c:pt>
              </c:numCache>
            </c:numRef>
          </c:val>
          <c:shape val="box"/>
        </c:ser>
        <c:ser>
          <c:idx val="3"/>
          <c:order val="3"/>
          <c:tx>
            <c:strRef>
              <c:f>'Depth and Velocity'!$C$64</c:f>
              <c:strCache>
                <c:ptCount val="1"/>
                <c:pt idx="0">
                  <c:v>&gt;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Velocity'!$D$64:$G$64</c:f>
              <c:numCache>
                <c:ptCount val="4"/>
                <c:pt idx="0">
                  <c:v>22.645116</c:v>
                </c:pt>
                <c:pt idx="1">
                  <c:v>41.225724</c:v>
                </c:pt>
                <c:pt idx="2">
                  <c:v>0</c:v>
                </c:pt>
                <c:pt idx="3">
                  <c:v>0</c:v>
                </c:pt>
              </c:numCache>
            </c:numRef>
          </c:val>
          <c:shape val="box"/>
        </c:ser>
        <c:gapWidth val="0"/>
        <c:gapDepth val="0"/>
        <c:shape val="box"/>
        <c:axId val="23259242"/>
        <c:axId val="8006587"/>
        <c:axId val="4950420"/>
      </c:bar3DChart>
      <c:catAx>
        <c:axId val="23259242"/>
        <c:scaling>
          <c:orientation val="minMax"/>
        </c:scaling>
        <c:axPos val="b"/>
        <c:title>
          <c:tx>
            <c:rich>
              <a:bodyPr vert="horz" rot="-2160000" anchor="ctr"/>
              <a:lstStyle/>
              <a:p>
                <a:pPr algn="ctr">
                  <a:defRPr/>
                </a:pPr>
                <a:r>
                  <a:rPr lang="en-US" cap="none" sz="800" b="1" i="0" u="none" baseline="0">
                    <a:latin typeface="Arial"/>
                    <a:ea typeface="Arial"/>
                    <a:cs typeface="Arial"/>
                  </a:rPr>
                  <a:t>Depth (m)</a:t>
                </a:r>
              </a:p>
            </c:rich>
          </c:tx>
          <c:layout>
            <c:manualLayout>
              <c:xMode val="factor"/>
              <c:yMode val="factor"/>
              <c:x val="-0.05525"/>
              <c:y val="-0.00725"/>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8006587"/>
        <c:crosses val="autoZero"/>
        <c:auto val="1"/>
        <c:lblOffset val="100"/>
        <c:tickLblSkip val="1"/>
        <c:noMultiLvlLbl val="0"/>
      </c:catAx>
      <c:valAx>
        <c:axId val="8006587"/>
        <c:scaling>
          <c:orientation val="minMax"/>
        </c:scaling>
        <c:axPos val="l"/>
        <c:title>
          <c:tx>
            <c:rich>
              <a:bodyPr vert="horz" rot="-5400000" anchor="ctr"/>
              <a:lstStyle/>
              <a:p>
                <a:pPr algn="ctr">
                  <a:defRPr/>
                </a:pPr>
                <a:r>
                  <a:rPr lang="en-US" cap="none" sz="800" b="1" i="0" u="none" baseline="0">
                    <a:latin typeface="Arial"/>
                    <a:ea typeface="Arial"/>
                    <a:cs typeface="Arial"/>
                  </a:rPr>
                  <a:t>Area (m^2)</a:t>
                </a:r>
              </a:p>
            </c:rich>
          </c:tx>
          <c:layout/>
          <c:overlay val="0"/>
          <c:spPr>
            <a:noFill/>
            <a:ln>
              <a:noFill/>
            </a:ln>
          </c:spPr>
        </c:title>
        <c:majorGridlines/>
        <c:delete val="0"/>
        <c:numFmt formatCode="General" sourceLinked="1"/>
        <c:majorTickMark val="out"/>
        <c:minorTickMark val="none"/>
        <c:tickLblPos val="nextTo"/>
        <c:crossAx val="23259242"/>
        <c:crossesAt val="1"/>
        <c:crossBetween val="between"/>
        <c:dispUnits/>
      </c:valAx>
      <c:serAx>
        <c:axId val="4950420"/>
        <c:scaling>
          <c:orientation val="minMax"/>
        </c:scaling>
        <c:axPos val="b"/>
        <c:title>
          <c:tx>
            <c:rich>
              <a:bodyPr vert="horz" rot="2700000" anchor="ctr"/>
              <a:lstStyle/>
              <a:p>
                <a:pPr algn="ctr">
                  <a:defRPr/>
                </a:pPr>
                <a:r>
                  <a:rPr lang="en-US" cap="none" sz="800" b="1" i="0" u="none" baseline="0">
                    <a:latin typeface="Arial"/>
                    <a:ea typeface="Arial"/>
                    <a:cs typeface="Arial"/>
                  </a:rPr>
                  <a:t>Velocity (m/s)   </a:t>
                </a:r>
              </a:p>
            </c:rich>
          </c:tx>
          <c:layout>
            <c:manualLayout>
              <c:xMode val="factor"/>
              <c:yMode val="factor"/>
              <c:x val="0.07"/>
              <c:y val="-0.058"/>
            </c:manualLayout>
          </c:layout>
          <c:overlay val="0"/>
          <c:spPr>
            <a:noFill/>
            <a:ln>
              <a:noFill/>
            </a:ln>
          </c:spPr>
        </c:title>
        <c:delete val="0"/>
        <c:numFmt formatCode="General" sourceLinked="1"/>
        <c:majorTickMark val="out"/>
        <c:minorTickMark val="none"/>
        <c:tickLblPos val="low"/>
        <c:txPr>
          <a:bodyPr vert="horz" rot="-2100000"/>
          <a:lstStyle/>
          <a:p>
            <a:pPr>
              <a:defRPr lang="en-US" cap="none" sz="800" b="0" i="0" u="none" baseline="0">
                <a:latin typeface="Arial"/>
                <a:ea typeface="Arial"/>
                <a:cs typeface="Arial"/>
              </a:defRPr>
            </a:pPr>
          </a:p>
        </c:txPr>
        <c:crossAx val="8006587"/>
        <c:crosses val="autoZero"/>
        <c:tickLblSkip val="1"/>
        <c:tickMarkSkip val="1"/>
      </c:serAx>
      <c:spPr>
        <a:noFill/>
        <a:ln>
          <a:noFill/>
        </a:ln>
      </c:spPr>
    </c:plotArea>
    <c:floor>
      <c:thickness val="0"/>
    </c:floor>
    <c:sideWall>
      <c:spPr>
        <a:noFill/>
      </c:spPr>
      <c:thickness val="0"/>
    </c:sideWall>
    <c:backWall>
      <c:spPr>
        <a:noFill/>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0915"/>
          <c:w val="0.8985"/>
          <c:h val="0.707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Tads'!$A$253:$A$279</c:f>
              <c:strCache>
                <c:ptCount val="27"/>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pt idx="14">
                  <c:v>28-30</c:v>
                </c:pt>
                <c:pt idx="15">
                  <c:v>30-32</c:v>
                </c:pt>
                <c:pt idx="16">
                  <c:v>32-34</c:v>
                </c:pt>
                <c:pt idx="17">
                  <c:v>34-36</c:v>
                </c:pt>
                <c:pt idx="18">
                  <c:v>36-38</c:v>
                </c:pt>
                <c:pt idx="19">
                  <c:v>38-40</c:v>
                </c:pt>
                <c:pt idx="20">
                  <c:v>40-42</c:v>
                </c:pt>
                <c:pt idx="21">
                  <c:v>42-44</c:v>
                </c:pt>
                <c:pt idx="22">
                  <c:v>44-46</c:v>
                </c:pt>
                <c:pt idx="23">
                  <c:v>46-48</c:v>
                </c:pt>
                <c:pt idx="24">
                  <c:v>48-50</c:v>
                </c:pt>
                <c:pt idx="25">
                  <c:v>50-52</c:v>
                </c:pt>
                <c:pt idx="26">
                  <c:v>52-54</c:v>
                </c:pt>
              </c:strCache>
            </c:strRef>
          </c:cat>
          <c:val>
            <c:numRef>
              <c:f>'PCWA Tads'!$I$253:$I$279</c:f>
              <c:numCache>
                <c:ptCount val="27"/>
                <c:pt idx="0">
                  <c:v>137</c:v>
                </c:pt>
                <c:pt idx="1">
                  <c:v>21</c:v>
                </c:pt>
                <c:pt idx="2">
                  <c:v>5</c:v>
                </c:pt>
                <c:pt idx="3">
                  <c:v>3</c:v>
                </c:pt>
                <c:pt idx="4">
                  <c:v>1</c:v>
                </c:pt>
                <c:pt idx="5">
                  <c:v>0</c:v>
                </c:pt>
                <c:pt idx="6">
                  <c:v>1</c:v>
                </c:pt>
                <c:pt idx="7">
                  <c:v>0</c:v>
                </c:pt>
                <c:pt idx="8">
                  <c:v>0</c:v>
                </c:pt>
                <c:pt idx="9">
                  <c:v>1</c:v>
                </c:pt>
                <c:pt idx="10">
                  <c:v>0</c:v>
                </c:pt>
                <c:pt idx="11">
                  <c:v>0</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6"/>
        <c:axId val="44553781"/>
        <c:axId val="65439710"/>
      </c:barChart>
      <c:lineChart>
        <c:grouping val="standard"/>
        <c:varyColors val="0"/>
        <c:ser>
          <c:idx val="0"/>
          <c:order val="1"/>
          <c:tx>
            <c:v>Spring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Tads'!$T$314:$T$340</c:f>
              <c:numCache>
                <c:ptCount val="27"/>
                <c:pt idx="0">
                  <c:v>22</c:v>
                </c:pt>
                <c:pt idx="1">
                  <c:v>17</c:v>
                </c:pt>
                <c:pt idx="2">
                  <c:v>4</c:v>
                </c:pt>
                <c:pt idx="3">
                  <c:v>5</c:v>
                </c:pt>
                <c:pt idx="4">
                  <c:v>1</c:v>
                </c:pt>
                <c:pt idx="5">
                  <c:v>2</c:v>
                </c:pt>
                <c:pt idx="6">
                  <c:v>1</c:v>
                </c:pt>
                <c:pt idx="7">
                  <c:v>2</c:v>
                </c:pt>
                <c:pt idx="8">
                  <c:v>0</c:v>
                </c:pt>
                <c:pt idx="9">
                  <c:v>1</c:v>
                </c:pt>
                <c:pt idx="10">
                  <c:v>0</c:v>
                </c:pt>
                <c:pt idx="11">
                  <c:v>0</c:v>
                </c:pt>
                <c:pt idx="12">
                  <c:v>0</c:v>
                </c:pt>
                <c:pt idx="13">
                  <c:v>0</c:v>
                </c:pt>
                <c:pt idx="14">
                  <c:v>0</c:v>
                </c:pt>
                <c:pt idx="15">
                  <c:v>0</c:v>
                </c:pt>
                <c:pt idx="16">
                  <c:v>0</c:v>
                </c:pt>
                <c:pt idx="17">
                  <c:v>0</c:v>
                </c:pt>
                <c:pt idx="18">
                  <c:v>0</c:v>
                </c:pt>
                <c:pt idx="19">
                  <c:v>0</c:v>
                </c:pt>
                <c:pt idx="20">
                  <c:v>2</c:v>
                </c:pt>
                <c:pt idx="21">
                  <c:v>0</c:v>
                </c:pt>
                <c:pt idx="22">
                  <c:v>0</c:v>
                </c:pt>
                <c:pt idx="23">
                  <c:v>0</c:v>
                </c:pt>
                <c:pt idx="24">
                  <c:v>0</c:v>
                </c:pt>
                <c:pt idx="25">
                  <c:v>0</c:v>
                </c:pt>
                <c:pt idx="26">
                  <c:v>0</c:v>
                </c:pt>
              </c:numCache>
            </c:numRef>
          </c:val>
          <c:smooth val="0"/>
        </c:ser>
        <c:axId val="52086479"/>
        <c:axId val="66125128"/>
      </c:lineChart>
      <c:catAx>
        <c:axId val="44553781"/>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5439710"/>
        <c:crosses val="autoZero"/>
        <c:auto val="0"/>
        <c:lblOffset val="100"/>
        <c:tickLblSkip val="2"/>
        <c:noMultiLvlLbl val="0"/>
      </c:catAx>
      <c:valAx>
        <c:axId val="65439710"/>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44553781"/>
        <c:crossesAt val="1"/>
        <c:crossBetween val="between"/>
        <c:dispUnits/>
      </c:valAx>
      <c:catAx>
        <c:axId val="52086479"/>
        <c:scaling>
          <c:orientation val="minMax"/>
        </c:scaling>
        <c:axPos val="b"/>
        <c:delete val="1"/>
        <c:majorTickMark val="in"/>
        <c:minorTickMark val="none"/>
        <c:tickLblPos val="nextTo"/>
        <c:crossAx val="66125128"/>
        <c:crosses val="autoZero"/>
        <c:auto val="0"/>
        <c:lblOffset val="100"/>
        <c:tickLblSkip val="1"/>
        <c:noMultiLvlLbl val="0"/>
      </c:catAx>
      <c:valAx>
        <c:axId val="66125128"/>
        <c:scaling>
          <c:orientation val="minMax"/>
        </c:scaling>
        <c:axPos val="l"/>
        <c:delete val="1"/>
        <c:majorTickMark val="in"/>
        <c:minorTickMark val="none"/>
        <c:tickLblPos val="nextTo"/>
        <c:crossAx val="52086479"/>
        <c:crossesAt val="1"/>
        <c:crossBetween val="between"/>
        <c:dispUnits/>
      </c:valAx>
      <c:spPr>
        <a:noFill/>
      </c:spPr>
    </c:plotArea>
    <c:legend>
      <c:legendPos val="b"/>
      <c:layout>
        <c:manualLayout>
          <c:xMode val="edge"/>
          <c:yMode val="edge"/>
          <c:x val="0.4215"/>
          <c:y val="0.919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25"/>
          <c:y val="0.08825"/>
          <c:w val="0.90025"/>
          <c:h val="0.7207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Tads'!$I$283:$I$309</c:f>
              <c:numCache>
                <c:ptCount val="27"/>
                <c:pt idx="0">
                  <c:v>27</c:v>
                </c:pt>
                <c:pt idx="1">
                  <c:v>76</c:v>
                </c:pt>
                <c:pt idx="2">
                  <c:v>30</c:v>
                </c:pt>
                <c:pt idx="3">
                  <c:v>18</c:v>
                </c:pt>
                <c:pt idx="4">
                  <c:v>6</c:v>
                </c:pt>
                <c:pt idx="5">
                  <c:v>2</c:v>
                </c:pt>
                <c:pt idx="6">
                  <c:v>2</c:v>
                </c:pt>
                <c:pt idx="7">
                  <c:v>2</c:v>
                </c:pt>
                <c:pt idx="8">
                  <c:v>1</c:v>
                </c:pt>
                <c:pt idx="9">
                  <c:v>1</c:v>
                </c:pt>
                <c:pt idx="10">
                  <c:v>1</c:v>
                </c:pt>
                <c:pt idx="11">
                  <c:v>0</c:v>
                </c:pt>
                <c:pt idx="12">
                  <c:v>0</c:v>
                </c:pt>
                <c:pt idx="13">
                  <c:v>1</c:v>
                </c:pt>
                <c:pt idx="14">
                  <c:v>0</c:v>
                </c:pt>
                <c:pt idx="15">
                  <c:v>3</c:v>
                </c:pt>
                <c:pt idx="16">
                  <c:v>0</c:v>
                </c:pt>
                <c:pt idx="17">
                  <c:v>0</c:v>
                </c:pt>
                <c:pt idx="18">
                  <c:v>0</c:v>
                </c:pt>
                <c:pt idx="19">
                  <c:v>0</c:v>
                </c:pt>
                <c:pt idx="20">
                  <c:v>0</c:v>
                </c:pt>
                <c:pt idx="21">
                  <c:v>0</c:v>
                </c:pt>
                <c:pt idx="22">
                  <c:v>0</c:v>
                </c:pt>
                <c:pt idx="23">
                  <c:v>0</c:v>
                </c:pt>
                <c:pt idx="24">
                  <c:v>0</c:v>
                </c:pt>
                <c:pt idx="25">
                  <c:v>0</c:v>
                </c:pt>
                <c:pt idx="26">
                  <c:v>0</c:v>
                </c:pt>
              </c:numCache>
            </c:numRef>
          </c:val>
        </c:ser>
        <c:gapWidth val="6"/>
        <c:axId val="58255241"/>
        <c:axId val="54535122"/>
      </c:barChart>
      <c:lineChart>
        <c:grouping val="standard"/>
        <c:varyColors val="0"/>
        <c:ser>
          <c:idx val="0"/>
          <c:order val="1"/>
          <c:tx>
            <c:v>Spring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Tads'!$U$314:$U$340</c:f>
              <c:numCache>
                <c:ptCount val="27"/>
                <c:pt idx="0">
                  <c:v>10</c:v>
                </c:pt>
                <c:pt idx="1">
                  <c:v>1</c:v>
                </c:pt>
                <c:pt idx="2">
                  <c:v>11</c:v>
                </c:pt>
                <c:pt idx="3">
                  <c:v>7</c:v>
                </c:pt>
                <c:pt idx="4">
                  <c:v>5</c:v>
                </c:pt>
                <c:pt idx="5">
                  <c:v>1</c:v>
                </c:pt>
                <c:pt idx="6">
                  <c:v>9</c:v>
                </c:pt>
                <c:pt idx="7">
                  <c:v>3</c:v>
                </c:pt>
                <c:pt idx="8">
                  <c:v>1</c:v>
                </c:pt>
                <c:pt idx="9">
                  <c:v>2</c:v>
                </c:pt>
                <c:pt idx="10">
                  <c:v>1</c:v>
                </c:pt>
                <c:pt idx="11">
                  <c:v>0</c:v>
                </c:pt>
                <c:pt idx="12">
                  <c:v>0</c:v>
                </c:pt>
                <c:pt idx="13">
                  <c:v>0</c:v>
                </c:pt>
                <c:pt idx="14">
                  <c:v>1</c:v>
                </c:pt>
                <c:pt idx="15">
                  <c:v>0</c:v>
                </c:pt>
                <c:pt idx="16">
                  <c:v>0</c:v>
                </c:pt>
                <c:pt idx="17">
                  <c:v>1</c:v>
                </c:pt>
                <c:pt idx="18">
                  <c:v>0</c:v>
                </c:pt>
                <c:pt idx="19">
                  <c:v>0</c:v>
                </c:pt>
                <c:pt idx="20">
                  <c:v>0</c:v>
                </c:pt>
                <c:pt idx="21">
                  <c:v>0</c:v>
                </c:pt>
                <c:pt idx="22">
                  <c:v>0</c:v>
                </c:pt>
                <c:pt idx="23">
                  <c:v>0</c:v>
                </c:pt>
                <c:pt idx="24">
                  <c:v>0</c:v>
                </c:pt>
                <c:pt idx="25">
                  <c:v>0</c:v>
                </c:pt>
                <c:pt idx="26">
                  <c:v>0</c:v>
                </c:pt>
              </c:numCache>
            </c:numRef>
          </c:val>
          <c:smooth val="0"/>
        </c:ser>
        <c:axId val="21054051"/>
        <c:axId val="55268732"/>
      </c:lineChart>
      <c:catAx>
        <c:axId val="58255241"/>
        <c:scaling>
          <c:orientation val="minMax"/>
        </c:scaling>
        <c:axPos val="b"/>
        <c:title>
          <c:tx>
            <c:rich>
              <a:bodyPr vert="horz" rot="0" anchor="ctr"/>
              <a:lstStyle/>
              <a:p>
                <a:pPr algn="ctr">
                  <a:defRPr/>
                </a:pPr>
                <a:r>
                  <a:rPr lang="en-US" cap="none" sz="8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4535122"/>
        <c:crosses val="autoZero"/>
        <c:auto val="0"/>
        <c:lblOffset val="100"/>
        <c:tickLblSkip val="2"/>
        <c:noMultiLvlLbl val="0"/>
      </c:catAx>
      <c:valAx>
        <c:axId val="54535122"/>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58255241"/>
        <c:crossesAt val="1"/>
        <c:crossBetween val="between"/>
        <c:dispUnits/>
      </c:valAx>
      <c:catAx>
        <c:axId val="21054051"/>
        <c:scaling>
          <c:orientation val="minMax"/>
        </c:scaling>
        <c:axPos val="b"/>
        <c:delete val="1"/>
        <c:majorTickMark val="in"/>
        <c:minorTickMark val="none"/>
        <c:tickLblPos val="nextTo"/>
        <c:crossAx val="55268732"/>
        <c:crosses val="autoZero"/>
        <c:auto val="0"/>
        <c:lblOffset val="100"/>
        <c:tickLblSkip val="1"/>
        <c:noMultiLvlLbl val="0"/>
      </c:catAx>
      <c:valAx>
        <c:axId val="55268732"/>
        <c:scaling>
          <c:orientation val="minMax"/>
        </c:scaling>
        <c:axPos val="l"/>
        <c:delete val="1"/>
        <c:majorTickMark val="in"/>
        <c:minorTickMark val="none"/>
        <c:tickLblPos val="nextTo"/>
        <c:crossAx val="21054051"/>
        <c:crossesAt val="1"/>
        <c:crossBetween val="between"/>
        <c:dispUnits/>
      </c:valAx>
      <c:spPr>
        <a:noFill/>
      </c:spPr>
    </c:plotArea>
    <c:legend>
      <c:legendPos val="b"/>
      <c:layout>
        <c:manualLayout>
          <c:xMode val="edge"/>
          <c:yMode val="edge"/>
          <c:x val="0.40975"/>
          <c:y val="0.923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Project Sites</a:t>
            </a:r>
          </a:p>
        </c:rich>
      </c:tx>
      <c:layout/>
      <c:spPr>
        <a:noFill/>
        <a:ln>
          <a:noFill/>
        </a:ln>
      </c:spPr>
    </c:title>
    <c:plotArea>
      <c:layout>
        <c:manualLayout>
          <c:xMode val="edge"/>
          <c:yMode val="edge"/>
          <c:x val="0.07025"/>
          <c:y val="0.14875"/>
          <c:w val="0.882"/>
          <c:h val="0.753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Eggs'!$A$141:$A$154</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Eggs'!$P$203:$P$216</c:f>
              <c:numCache>
                <c:ptCount val="14"/>
                <c:pt idx="0">
                  <c:v>22</c:v>
                </c:pt>
                <c:pt idx="1">
                  <c:v>21</c:v>
                </c:pt>
                <c:pt idx="2">
                  <c:v>9</c:v>
                </c:pt>
                <c:pt idx="3">
                  <c:v>4</c:v>
                </c:pt>
                <c:pt idx="4">
                  <c:v>3</c:v>
                </c:pt>
                <c:pt idx="5">
                  <c:v>10</c:v>
                </c:pt>
                <c:pt idx="6">
                  <c:v>0</c:v>
                </c:pt>
                <c:pt idx="7">
                  <c:v>0</c:v>
                </c:pt>
                <c:pt idx="8">
                  <c:v>3</c:v>
                </c:pt>
                <c:pt idx="9">
                  <c:v>1</c:v>
                </c:pt>
                <c:pt idx="10">
                  <c:v>0</c:v>
                </c:pt>
                <c:pt idx="11">
                  <c:v>1</c:v>
                </c:pt>
                <c:pt idx="12">
                  <c:v>0</c:v>
                </c:pt>
                <c:pt idx="13">
                  <c:v>0</c:v>
                </c:pt>
              </c:numCache>
            </c:numRef>
          </c:val>
        </c:ser>
        <c:gapWidth val="4"/>
        <c:axId val="27656541"/>
        <c:axId val="47582278"/>
      </c:barChart>
      <c:catAx>
        <c:axId val="27656541"/>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7582278"/>
        <c:crosses val="autoZero"/>
        <c:auto val="1"/>
        <c:lblOffset val="100"/>
        <c:noMultiLvlLbl val="0"/>
      </c:catAx>
      <c:valAx>
        <c:axId val="47582278"/>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7656541"/>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Comparison Sites</a:t>
            </a:r>
          </a:p>
        </c:rich>
      </c:tx>
      <c:layout/>
      <c:spPr>
        <a:noFill/>
        <a:ln>
          <a:noFill/>
        </a:ln>
      </c:spPr>
    </c:title>
    <c:plotArea>
      <c:layout>
        <c:manualLayout>
          <c:xMode val="edge"/>
          <c:yMode val="edge"/>
          <c:x val="0.0605"/>
          <c:y val="0.1675"/>
          <c:w val="0.891"/>
          <c:h val="0.734"/>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Eggs'!$A$141:$A$154</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Eggs'!$Q$203:$Q$216</c:f>
              <c:numCache>
                <c:ptCount val="14"/>
                <c:pt idx="0">
                  <c:v>15</c:v>
                </c:pt>
                <c:pt idx="1">
                  <c:v>8</c:v>
                </c:pt>
                <c:pt idx="2">
                  <c:v>7</c:v>
                </c:pt>
                <c:pt idx="3">
                  <c:v>2</c:v>
                </c:pt>
                <c:pt idx="4">
                  <c:v>0</c:v>
                </c:pt>
                <c:pt idx="5">
                  <c:v>2</c:v>
                </c:pt>
                <c:pt idx="6">
                  <c:v>1</c:v>
                </c:pt>
                <c:pt idx="7">
                  <c:v>1</c:v>
                </c:pt>
                <c:pt idx="8">
                  <c:v>0</c:v>
                </c:pt>
                <c:pt idx="9">
                  <c:v>0</c:v>
                </c:pt>
                <c:pt idx="10">
                  <c:v>0</c:v>
                </c:pt>
                <c:pt idx="11">
                  <c:v>0</c:v>
                </c:pt>
                <c:pt idx="12">
                  <c:v>0</c:v>
                </c:pt>
                <c:pt idx="13">
                  <c:v>0</c:v>
                </c:pt>
              </c:numCache>
            </c:numRef>
          </c:val>
        </c:ser>
        <c:gapWidth val="4"/>
        <c:axId val="25587319"/>
        <c:axId val="28959280"/>
      </c:barChart>
      <c:catAx>
        <c:axId val="25587319"/>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8959280"/>
        <c:crosses val="autoZero"/>
        <c:auto val="1"/>
        <c:lblOffset val="100"/>
        <c:noMultiLvlLbl val="0"/>
      </c:catAx>
      <c:valAx>
        <c:axId val="28959280"/>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5587319"/>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55"/>
          <c:y val="0.12275"/>
          <c:w val="0.87725"/>
          <c:h val="0.70275"/>
        </c:manualLayout>
      </c:layout>
      <c:scatterChart>
        <c:scatterStyle val="lineMarker"/>
        <c:varyColors val="0"/>
        <c:ser>
          <c:idx val="0"/>
          <c:order val="0"/>
          <c:tx>
            <c:v>PCWA</c:v>
          </c:tx>
          <c:extLst>
            <c:ext xmlns:c14="http://schemas.microsoft.com/office/drawing/2007/8/2/chart" uri="{6F2FDCE9-48DA-4B69-8628-5D25D57E5C99}">
              <c14:invertSolidFillFmt>
                <c14:spPr>
                  <a:solidFill>
                    <a:srgbClr val="000000"/>
                  </a:solidFill>
                </c14:spPr>
              </c14:invertSolidFillFmt>
            </c:ext>
          </c:extLst>
          <c:xVal>
            <c:numRef>
              <c:f>'PCWA Eggs'!$C$141:$C$153</c:f>
              <c:numCache/>
            </c:numRef>
          </c:xVal>
          <c:yVal>
            <c:numRef>
              <c:f>'PCWA Eggs'!$F$141:$F$154</c:f>
              <c:numCache/>
            </c:numRef>
          </c:yVal>
          <c:smooth val="0"/>
        </c:ser>
        <c:axId val="59306929"/>
        <c:axId val="64000314"/>
      </c:scatterChart>
      <c:scatterChart>
        <c:scatterStyle val="lineMarker"/>
        <c:varyColors val="0"/>
        <c:ser>
          <c:idx val="1"/>
          <c:order val="1"/>
          <c:tx>
            <c:v>DeSabla</c:v>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Eggs'!$C$141:$C$154</c:f>
              <c:numCache/>
            </c:numRef>
          </c:xVal>
          <c:yVal>
            <c:numRef>
              <c:f>'DeSabla Egg Data'!$H$512:$H$525</c:f>
              <c:numCache>
                <c:ptCount val="14"/>
                <c:pt idx="0">
                  <c:v>123</c:v>
                </c:pt>
                <c:pt idx="1">
                  <c:v>15</c:v>
                </c:pt>
                <c:pt idx="2">
                  <c:v>21</c:v>
                </c:pt>
                <c:pt idx="3">
                  <c:v>12</c:v>
                </c:pt>
                <c:pt idx="4">
                  <c:v>4</c:v>
                </c:pt>
                <c:pt idx="5">
                  <c:v>6</c:v>
                </c:pt>
                <c:pt idx="6">
                  <c:v>7</c:v>
                </c:pt>
                <c:pt idx="7">
                  <c:v>2</c:v>
                </c:pt>
                <c:pt idx="8">
                  <c:v>1</c:v>
                </c:pt>
                <c:pt idx="9">
                  <c:v>0</c:v>
                </c:pt>
                <c:pt idx="10">
                  <c:v>0</c:v>
                </c:pt>
                <c:pt idx="11">
                  <c:v>0</c:v>
                </c:pt>
                <c:pt idx="12">
                  <c:v>1</c:v>
                </c:pt>
                <c:pt idx="13">
                  <c:v>0</c:v>
                </c:pt>
              </c:numCache>
            </c:numRef>
          </c:yVal>
          <c:smooth val="0"/>
        </c:ser>
        <c:axId val="39131915"/>
        <c:axId val="16642916"/>
      </c:scatterChart>
      <c:valAx>
        <c:axId val="59306929"/>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64000314"/>
        <c:crosses val="autoZero"/>
        <c:crossBetween val="midCat"/>
        <c:dispUnits/>
      </c:valAx>
      <c:valAx>
        <c:axId val="64000314"/>
        <c:scaling>
          <c:orientation val="minMax"/>
        </c:scaling>
        <c:axPos val="l"/>
        <c:title>
          <c:tx>
            <c:rich>
              <a:bodyPr vert="horz" rot="-5400000" anchor="ctr"/>
              <a:lstStyle/>
              <a:p>
                <a:pPr algn="ctr">
                  <a:defRPr/>
                </a:pPr>
                <a:r>
                  <a:rPr lang="en-US" cap="none" sz="1050"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9306929"/>
        <c:crosses val="autoZero"/>
        <c:crossBetween val="midCat"/>
        <c:dispUnits/>
      </c:valAx>
      <c:valAx>
        <c:axId val="39131915"/>
        <c:scaling>
          <c:orientation val="minMax"/>
        </c:scaling>
        <c:axPos val="b"/>
        <c:delete val="1"/>
        <c:majorTickMark val="out"/>
        <c:minorTickMark val="none"/>
        <c:tickLblPos val="nextTo"/>
        <c:crossAx val="16642916"/>
        <c:crosses val="max"/>
        <c:crossBetween val="midCat"/>
        <c:dispUnits/>
      </c:valAx>
      <c:valAx>
        <c:axId val="16642916"/>
        <c:scaling>
          <c:orientation val="minMax"/>
        </c:scaling>
        <c:axPos val="l"/>
        <c:title>
          <c:tx>
            <c:rich>
              <a:bodyPr vert="horz" rot="-5400000" anchor="ctr"/>
              <a:lstStyle/>
              <a:p>
                <a:pPr algn="ctr">
                  <a:defRPr/>
                </a:pPr>
                <a:r>
                  <a:rPr lang="en-US" cap="none" sz="900" b="1" i="0" u="none" baseline="0">
                    <a:latin typeface="Arial"/>
                    <a:ea typeface="Arial"/>
                    <a:cs typeface="Arial"/>
                  </a:rPr>
                  <a:t>DeSabla Frequency</a:t>
                </a:r>
              </a:p>
            </c:rich>
          </c:tx>
          <c:layout/>
          <c:overlay val="0"/>
          <c:spPr>
            <a:noFill/>
            <a:ln>
              <a:noFill/>
            </a:ln>
          </c:spPr>
        </c:title>
        <c:delete val="0"/>
        <c:numFmt formatCode="General" sourceLinked="1"/>
        <c:majorTickMark val="out"/>
        <c:minorTickMark val="none"/>
        <c:tickLblPos val="nextTo"/>
        <c:crossAx val="39131915"/>
        <c:crosses val="max"/>
        <c:crossBetween val="midCat"/>
        <c:dispUnits/>
      </c:valAx>
      <c:spPr>
        <a:noFill/>
      </c:spPr>
    </c:plotArea>
    <c:legend>
      <c:legendPos val="r"/>
      <c:layout>
        <c:manualLayout>
          <c:xMode val="edge"/>
          <c:yMode val="edge"/>
          <c:x val="0.3225"/>
          <c:y val="0.9067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Eggs'!$I$170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15"/>
          <c:y val="0.10575"/>
          <c:w val="0.895"/>
          <c:h val="0.7962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Eggs'!$D$171:$D$197</c:f>
              <c:numCache/>
            </c:numRef>
          </c:cat>
          <c:val>
            <c:numRef>
              <c:f>'PCWA Eggs'!$I$171:$I$197</c:f>
              <c:numCache/>
            </c:numRef>
          </c:val>
        </c:ser>
        <c:gapWidth val="4"/>
        <c:axId val="15568517"/>
        <c:axId val="5898926"/>
      </c:barChart>
      <c:catAx>
        <c:axId val="15568517"/>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5898926"/>
        <c:crosses val="autoZero"/>
        <c:auto val="1"/>
        <c:lblOffset val="100"/>
        <c:tickLblSkip val="2"/>
        <c:noMultiLvlLbl val="0"/>
      </c:catAx>
      <c:valAx>
        <c:axId val="5898926"/>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5568517"/>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5"/>
          <c:y val="0.10775"/>
          <c:w val="0.87475"/>
          <c:h val="0.7192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Eggs'!$D$171:$D$197</c:f>
              <c:numCache/>
            </c:numRef>
          </c:cat>
          <c:val>
            <c:numRef>
              <c:f>'PCWA Eggs'!$F$171:$F$197</c:f>
              <c:numCache/>
            </c:numRef>
          </c:val>
        </c:ser>
        <c:gapWidth val="4"/>
        <c:axId val="53090335"/>
        <c:axId val="8050968"/>
      </c:barChart>
      <c:lineChart>
        <c:grouping val="standard"/>
        <c:varyColors val="0"/>
        <c:ser>
          <c:idx val="1"/>
          <c:order val="1"/>
          <c:tx>
            <c:v>DeSabla</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val>
            <c:numRef>
              <c:f>'DeSabla Egg Data'!$H$542:$H$568</c:f>
              <c:numCache>
                <c:ptCount val="27"/>
                <c:pt idx="0">
                  <c:v>11</c:v>
                </c:pt>
                <c:pt idx="1">
                  <c:v>22</c:v>
                </c:pt>
                <c:pt idx="2">
                  <c:v>61</c:v>
                </c:pt>
                <c:pt idx="3">
                  <c:v>29</c:v>
                </c:pt>
                <c:pt idx="4">
                  <c:v>43</c:v>
                </c:pt>
                <c:pt idx="5">
                  <c:v>15</c:v>
                </c:pt>
                <c:pt idx="6">
                  <c:v>9</c:v>
                </c:pt>
                <c:pt idx="7">
                  <c:v>12</c:v>
                </c:pt>
                <c:pt idx="8">
                  <c:v>7</c:v>
                </c:pt>
                <c:pt idx="9">
                  <c:v>5</c:v>
                </c:pt>
                <c:pt idx="10">
                  <c:v>0</c:v>
                </c:pt>
                <c:pt idx="11">
                  <c:v>0</c:v>
                </c:pt>
                <c:pt idx="12">
                  <c:v>7</c:v>
                </c:pt>
                <c:pt idx="13">
                  <c:v>0</c:v>
                </c:pt>
                <c:pt idx="14">
                  <c:v>0</c:v>
                </c:pt>
                <c:pt idx="15">
                  <c:v>1</c:v>
                </c:pt>
                <c:pt idx="16">
                  <c:v>0</c:v>
                </c:pt>
                <c:pt idx="17">
                  <c:v>1</c:v>
                </c:pt>
                <c:pt idx="18">
                  <c:v>0</c:v>
                </c:pt>
                <c:pt idx="19">
                  <c:v>0</c:v>
                </c:pt>
                <c:pt idx="20">
                  <c:v>0</c:v>
                </c:pt>
                <c:pt idx="21">
                  <c:v>0</c:v>
                </c:pt>
                <c:pt idx="22">
                  <c:v>0</c:v>
                </c:pt>
                <c:pt idx="23">
                  <c:v>0</c:v>
                </c:pt>
                <c:pt idx="24">
                  <c:v>0</c:v>
                </c:pt>
                <c:pt idx="25">
                  <c:v>0</c:v>
                </c:pt>
                <c:pt idx="26">
                  <c:v>0</c:v>
                </c:pt>
              </c:numCache>
            </c:numRef>
          </c:val>
          <c:smooth val="0"/>
        </c:ser>
        <c:axId val="5349849"/>
        <c:axId val="48148642"/>
      </c:lineChart>
      <c:catAx>
        <c:axId val="53090335"/>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8050968"/>
        <c:crosses val="autoZero"/>
        <c:auto val="1"/>
        <c:lblOffset val="100"/>
        <c:tickLblSkip val="2"/>
        <c:noMultiLvlLbl val="0"/>
      </c:catAx>
      <c:valAx>
        <c:axId val="8050968"/>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3090335"/>
        <c:crossesAt val="1"/>
        <c:crossBetween val="between"/>
        <c:dispUnits/>
      </c:valAx>
      <c:catAx>
        <c:axId val="5349849"/>
        <c:scaling>
          <c:orientation val="minMax"/>
        </c:scaling>
        <c:axPos val="b"/>
        <c:delete val="1"/>
        <c:majorTickMark val="in"/>
        <c:minorTickMark val="none"/>
        <c:tickLblPos val="nextTo"/>
        <c:crossAx val="48148642"/>
        <c:crosses val="autoZero"/>
        <c:auto val="1"/>
        <c:lblOffset val="100"/>
        <c:noMultiLvlLbl val="0"/>
      </c:catAx>
      <c:valAx>
        <c:axId val="48148642"/>
        <c:scaling>
          <c:orientation val="minMax"/>
        </c:scaling>
        <c:axPos val="l"/>
        <c:title>
          <c:tx>
            <c:rich>
              <a:bodyPr vert="horz" rot="-5400000" anchor="ctr"/>
              <a:lstStyle/>
              <a:p>
                <a:pPr algn="ctr">
                  <a:defRPr/>
                </a:pPr>
                <a:r>
                  <a:rPr lang="en-US" cap="none" sz="1050" b="1" i="0" u="none" baseline="0">
                    <a:latin typeface="Arial"/>
                    <a:ea typeface="Arial"/>
                    <a:cs typeface="Arial"/>
                  </a:rPr>
                  <a:t>DeSabla Frequency</a:t>
                </a:r>
              </a:p>
            </c:rich>
          </c:tx>
          <c:layout/>
          <c:overlay val="0"/>
          <c:spPr>
            <a:noFill/>
            <a:ln>
              <a:noFill/>
            </a:ln>
          </c:spPr>
        </c:title>
        <c:delete val="0"/>
        <c:numFmt formatCode="General" sourceLinked="1"/>
        <c:majorTickMark val="in"/>
        <c:minorTickMark val="none"/>
        <c:tickLblPos val="nextTo"/>
        <c:crossAx val="5349849"/>
        <c:crosses val="max"/>
        <c:crossBetween val="between"/>
        <c:dispUnits/>
      </c:valAx>
      <c:spPr>
        <a:noFill/>
      </c:spPr>
    </c:plotArea>
    <c:legend>
      <c:legendPos val="r"/>
      <c:layout>
        <c:manualLayout>
          <c:xMode val="edge"/>
          <c:yMode val="edge"/>
          <c:x val="0.315"/>
          <c:y val="0.9042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Eggs'!$I$140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
          <c:y val="0.10875"/>
          <c:w val="0.89425"/>
          <c:h val="0.793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Eggs'!$D$141:$D$154</c:f>
              <c:numCache/>
            </c:numRef>
          </c:cat>
          <c:val>
            <c:numRef>
              <c:f>'PCWA Eggs'!$I$141:$I$154</c:f>
              <c:numCache/>
            </c:numRef>
          </c:val>
        </c:ser>
        <c:gapWidth val="4"/>
        <c:axId val="30684595"/>
        <c:axId val="7725900"/>
      </c:barChart>
      <c:catAx>
        <c:axId val="30684595"/>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7725900"/>
        <c:crosses val="autoZero"/>
        <c:auto val="1"/>
        <c:lblOffset val="100"/>
        <c:tickLblSkip val="2"/>
        <c:noMultiLvlLbl val="0"/>
      </c:catAx>
      <c:valAx>
        <c:axId val="7725900"/>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0684595"/>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Eggs'!$G$140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175"/>
          <c:y val="0.10925"/>
          <c:w val="0.8945"/>
          <c:h val="0.792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Eggs'!$D$141:$D$154</c:f>
              <c:numCache/>
            </c:numRef>
          </c:cat>
          <c:val>
            <c:numRef>
              <c:f>'PCWA Eggs'!$G$141:$G$154</c:f>
              <c:numCache/>
            </c:numRef>
          </c:val>
        </c:ser>
        <c:gapWidth val="4"/>
        <c:axId val="2424237"/>
        <c:axId val="21818134"/>
      </c:barChart>
      <c:catAx>
        <c:axId val="2424237"/>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21818134"/>
        <c:crosses val="autoZero"/>
        <c:auto val="1"/>
        <c:lblOffset val="100"/>
        <c:noMultiLvlLbl val="0"/>
      </c:catAx>
      <c:valAx>
        <c:axId val="21818134"/>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424237"/>
        <c:crossesAt val="1"/>
        <c:crossBetween val="between"/>
        <c:dispUnits/>
        <c:majorUnit val="1"/>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112"/>
          <c:w val="0.85125"/>
          <c:h val="0.726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Tads'!$I$253:$I$265</c:f>
              <c:numCache>
                <c:ptCount val="13"/>
                <c:pt idx="0">
                  <c:v>137</c:v>
                </c:pt>
                <c:pt idx="1">
                  <c:v>21</c:v>
                </c:pt>
                <c:pt idx="2">
                  <c:v>5</c:v>
                </c:pt>
                <c:pt idx="3">
                  <c:v>3</c:v>
                </c:pt>
                <c:pt idx="4">
                  <c:v>1</c:v>
                </c:pt>
                <c:pt idx="5">
                  <c:v>0</c:v>
                </c:pt>
                <c:pt idx="6">
                  <c:v>1</c:v>
                </c:pt>
                <c:pt idx="7">
                  <c:v>0</c:v>
                </c:pt>
                <c:pt idx="8">
                  <c:v>0</c:v>
                </c:pt>
                <c:pt idx="9">
                  <c:v>1</c:v>
                </c:pt>
                <c:pt idx="10">
                  <c:v>0</c:v>
                </c:pt>
                <c:pt idx="11">
                  <c:v>0</c:v>
                </c:pt>
                <c:pt idx="12">
                  <c:v>0</c:v>
                </c:pt>
              </c:numCache>
            </c:numRef>
          </c:val>
        </c:ser>
        <c:gapWidth val="6"/>
        <c:axId val="27957363"/>
        <c:axId val="50289676"/>
      </c:barChart>
      <c:lineChart>
        <c:grouping val="standard"/>
        <c:varyColors val="0"/>
        <c:ser>
          <c:idx val="3"/>
          <c:order val="1"/>
          <c:tx>
            <c:v>Eel River</c:v>
          </c:tx>
          <c:extLst>
            <c:ext xmlns:c14="http://schemas.microsoft.com/office/drawing/2007/8/2/chart" uri="{6F2FDCE9-48DA-4B69-8628-5D25D57E5C99}">
              <c14:invertSolidFillFmt>
                <c14:spPr>
                  <a:solidFill>
                    <a:srgbClr val="000000"/>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'DeSabla Tad Data'!$G$422:$G$434</c:f>
              <c:numCache>
                <c:ptCount val="13"/>
                <c:pt idx="0">
                  <c:v>123</c:v>
                </c:pt>
                <c:pt idx="1">
                  <c:v>48</c:v>
                </c:pt>
                <c:pt idx="2">
                  <c:v>11</c:v>
                </c:pt>
                <c:pt idx="3">
                  <c:v>2</c:v>
                </c:pt>
                <c:pt idx="4">
                  <c:v>0</c:v>
                </c:pt>
                <c:pt idx="5">
                  <c:v>0</c:v>
                </c:pt>
                <c:pt idx="6">
                  <c:v>0</c:v>
                </c:pt>
                <c:pt idx="7">
                  <c:v>0</c:v>
                </c:pt>
                <c:pt idx="8">
                  <c:v>0</c:v>
                </c:pt>
                <c:pt idx="9">
                  <c:v>0</c:v>
                </c:pt>
                <c:pt idx="10">
                  <c:v>0</c:v>
                </c:pt>
                <c:pt idx="11">
                  <c:v>0</c:v>
                </c:pt>
                <c:pt idx="12">
                  <c:v>0</c:v>
                </c:pt>
              </c:numCache>
            </c:numRef>
          </c:val>
          <c:smooth val="0"/>
        </c:ser>
        <c:ser>
          <c:idx val="2"/>
          <c:order val="2"/>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FF0000"/>
                </a:solidFill>
              </a:ln>
            </c:spPr>
          </c:marker>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'DeSabla Tad Data'!$I$422:$I$434</c:f>
              <c:numCache>
                <c:ptCount val="13"/>
                <c:pt idx="0">
                  <c:v>102</c:v>
                </c:pt>
                <c:pt idx="1">
                  <c:v>12</c:v>
                </c:pt>
                <c:pt idx="2">
                  <c:v>8</c:v>
                </c:pt>
                <c:pt idx="3">
                  <c:v>4</c:v>
                </c:pt>
                <c:pt idx="4">
                  <c:v>2</c:v>
                </c:pt>
                <c:pt idx="5">
                  <c:v>6</c:v>
                </c:pt>
                <c:pt idx="6">
                  <c:v>2</c:v>
                </c:pt>
                <c:pt idx="7">
                  <c:v>1</c:v>
                </c:pt>
                <c:pt idx="8">
                  <c:v>2</c:v>
                </c:pt>
                <c:pt idx="9">
                  <c:v>1</c:v>
                </c:pt>
                <c:pt idx="10">
                  <c:v>4</c:v>
                </c:pt>
                <c:pt idx="11">
                  <c:v>1</c:v>
                </c:pt>
                <c:pt idx="12">
                  <c:v>0</c:v>
                </c:pt>
              </c:numCache>
            </c:numRef>
          </c:val>
          <c:smooth val="0"/>
        </c:ser>
        <c:axId val="27957363"/>
        <c:axId val="50289676"/>
      </c:lineChart>
      <c:catAx>
        <c:axId val="27957363"/>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0289676"/>
        <c:crosses val="autoZero"/>
        <c:auto val="0"/>
        <c:lblOffset val="100"/>
        <c:tickLblSkip val="1"/>
        <c:noMultiLvlLbl val="0"/>
      </c:catAx>
      <c:valAx>
        <c:axId val="50289676"/>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7957363"/>
        <c:crossesAt val="1"/>
        <c:crossBetween val="between"/>
        <c:dispUnits/>
      </c:valAx>
      <c:spPr>
        <a:noFill/>
      </c:spPr>
    </c:plotArea>
    <c:legend>
      <c:legendPos val="b"/>
      <c:layout>
        <c:manualLayout>
          <c:xMode val="edge"/>
          <c:yMode val="edge"/>
          <c:x val="0.22475"/>
          <c:y val="0.923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Eggs'!$G$140</c:f>
        </c:strRef>
      </c:tx>
      <c:layout>
        <c:manualLayout>
          <c:xMode val="factor"/>
          <c:yMode val="factor"/>
          <c:x val="0.0165"/>
          <c:y val="0.006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75"/>
          <c:y val="0.1085"/>
          <c:w val="0.8935"/>
          <c:h val="0.791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Eggs'!$D$171:$D$197</c:f>
              <c:numCache/>
            </c:numRef>
          </c:cat>
          <c:val>
            <c:numRef>
              <c:f>'PCWA Eggs'!$G$171:$G$197</c:f>
              <c:numCache/>
            </c:numRef>
          </c:val>
        </c:ser>
        <c:gapWidth val="4"/>
        <c:axId val="62145479"/>
        <c:axId val="22438400"/>
      </c:barChart>
      <c:catAx>
        <c:axId val="62145479"/>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22438400"/>
        <c:crosses val="autoZero"/>
        <c:auto val="1"/>
        <c:lblOffset val="100"/>
        <c:tickLblSkip val="2"/>
        <c:noMultiLvlLbl val="0"/>
      </c:catAx>
      <c:valAx>
        <c:axId val="22438400"/>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62145479"/>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
          <c:y val="0.109"/>
          <c:w val="0.89425"/>
          <c:h val="0.794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Eggs'!$D$141:$D$154</c:f>
              <c:numCache/>
            </c:numRef>
          </c:cat>
          <c:val>
            <c:numRef>
              <c:f>'PCWA Eggs'!$F$141:$F$154</c:f>
              <c:numCache/>
            </c:numRef>
          </c:val>
        </c:ser>
        <c:gapWidth val="4"/>
        <c:axId val="619009"/>
        <c:axId val="5571082"/>
      </c:barChart>
      <c:catAx>
        <c:axId val="619009"/>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5571082"/>
        <c:crosses val="autoZero"/>
        <c:auto val="1"/>
        <c:lblOffset val="100"/>
        <c:tickLblSkip val="2"/>
        <c:noMultiLvlLbl val="0"/>
      </c:catAx>
      <c:valAx>
        <c:axId val="5571082"/>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619009"/>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75"/>
          <c:y val="0.10825"/>
          <c:w val="0.8935"/>
          <c:h val="0.79"/>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Eggs'!$D$171:$D$197</c:f>
              <c:numCache/>
            </c:numRef>
          </c:cat>
          <c:val>
            <c:numRef>
              <c:f>'PCWA Eggs'!$F$171:$F$197</c:f>
              <c:numCache/>
            </c:numRef>
          </c:val>
        </c:ser>
        <c:gapWidth val="4"/>
        <c:axId val="50139739"/>
        <c:axId val="48604468"/>
      </c:barChart>
      <c:catAx>
        <c:axId val="50139739"/>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48604468"/>
        <c:crosses val="autoZero"/>
        <c:auto val="1"/>
        <c:lblOffset val="100"/>
        <c:tickLblSkip val="2"/>
        <c:noMultiLvlLbl val="0"/>
      </c:catAx>
      <c:valAx>
        <c:axId val="48604468"/>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0139739"/>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525"/>
          <c:y val="0.10775"/>
          <c:w val="0.8785"/>
          <c:h val="0.71925"/>
        </c:manualLayout>
      </c:layout>
      <c:scatterChart>
        <c:scatterStyle val="lineMarker"/>
        <c:varyColors val="0"/>
        <c:ser>
          <c:idx val="2"/>
          <c:order val="1"/>
          <c:tx>
            <c:v>Availability</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xVal>
            <c:numRef>
              <c:f>'Depth and Velocity'!$C$28:$C$31</c:f>
              <c:numCache>
                <c:ptCount val="4"/>
                <c:pt idx="0">
                  <c:v>7.5</c:v>
                </c:pt>
                <c:pt idx="1">
                  <c:v>28</c:v>
                </c:pt>
                <c:pt idx="2">
                  <c:v>50.5</c:v>
                </c:pt>
                <c:pt idx="3">
                  <c:v>80</c:v>
                </c:pt>
              </c:numCache>
            </c:numRef>
          </c:xVal>
          <c:yVal>
            <c:numRef>
              <c:f>'Depth and Velocity'!$H$28:$H$31</c:f>
              <c:numCache>
                <c:ptCount val="4"/>
                <c:pt idx="0">
                  <c:v>24183.05</c:v>
                </c:pt>
                <c:pt idx="1">
                  <c:v>13412.5</c:v>
                </c:pt>
                <c:pt idx="2">
                  <c:v>7543.75</c:v>
                </c:pt>
                <c:pt idx="3">
                  <c:v>687.5</c:v>
                </c:pt>
              </c:numCache>
            </c:numRef>
          </c:yVal>
          <c:smooth val="0"/>
        </c:ser>
        <c:axId val="34787029"/>
        <c:axId val="44647806"/>
      </c:scatterChart>
      <c:scatterChart>
        <c:scatterStyle val="lineMarker"/>
        <c:varyColors val="0"/>
        <c:ser>
          <c:idx val="0"/>
          <c:order val="0"/>
          <c:tx>
            <c:v>PCWA</c:v>
          </c:tx>
          <c:extLst>
            <c:ext xmlns:c14="http://schemas.microsoft.com/office/drawing/2007/8/2/chart" uri="{6F2FDCE9-48DA-4B69-8628-5D25D57E5C99}">
              <c14:invertSolidFillFmt>
                <c14:spPr>
                  <a:solidFill>
                    <a:srgbClr val="000000"/>
                  </a:solidFill>
                </c14:spPr>
              </c14:invertSolidFillFmt>
            </c:ext>
          </c:extLst>
          <c:xVal>
            <c:numRef>
              <c:f>'PCWA Eggs'!$D$141:$D$167</c:f>
              <c:numCache/>
            </c:numRef>
          </c:xVal>
          <c:yVal>
            <c:numRef>
              <c:f>'PCWA Eggs'!$F$141:$F$167</c:f>
              <c:numCache/>
            </c:numRef>
          </c:yVal>
          <c:smooth val="0"/>
        </c:ser>
        <c:axId val="66285935"/>
        <c:axId val="59702504"/>
      </c:scatterChart>
      <c:valAx>
        <c:axId val="34787029"/>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44647806"/>
        <c:crosses val="autoZero"/>
        <c:crossBetween val="midCat"/>
        <c:dispUnits/>
      </c:valAx>
      <c:valAx>
        <c:axId val="44647806"/>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4787029"/>
        <c:crosses val="autoZero"/>
        <c:crossBetween val="midCat"/>
        <c:dispUnits/>
      </c:valAx>
      <c:valAx>
        <c:axId val="66285935"/>
        <c:scaling>
          <c:orientation val="minMax"/>
        </c:scaling>
        <c:axPos val="b"/>
        <c:delete val="1"/>
        <c:majorTickMark val="in"/>
        <c:minorTickMark val="none"/>
        <c:tickLblPos val="nextTo"/>
        <c:crossAx val="59702504"/>
        <c:crosses val="max"/>
        <c:crossBetween val="midCat"/>
        <c:dispUnits/>
      </c:valAx>
      <c:valAx>
        <c:axId val="59702504"/>
        <c:scaling>
          <c:orientation val="minMax"/>
        </c:scaling>
        <c:axPos val="l"/>
        <c:delete val="0"/>
        <c:numFmt formatCode="General" sourceLinked="1"/>
        <c:majorTickMark val="in"/>
        <c:minorTickMark val="none"/>
        <c:tickLblPos val="nextTo"/>
        <c:crossAx val="66285935"/>
        <c:crosses val="max"/>
        <c:crossBetween val="midCat"/>
        <c:dispUnits/>
      </c:valAx>
      <c:spPr>
        <a:noFill/>
      </c:spPr>
    </c:plotArea>
    <c:legend>
      <c:legendPos val="r"/>
      <c:layout>
        <c:manualLayout>
          <c:xMode val="edge"/>
          <c:yMode val="edge"/>
          <c:x val="0.3425"/>
          <c:y val="0.9042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Tads'!$F$252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65"/>
          <c:y val="0.10975"/>
          <c:w val="0.893"/>
          <c:h val="0.770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Tads'!$D$253:$D$279</c:f>
              <c:numCache/>
            </c:numRef>
          </c:cat>
          <c:val>
            <c:numRef>
              <c:f>'PCWA Tads'!$I$253:$I$279</c:f>
              <c:numCache/>
            </c:numRef>
          </c:val>
        </c:ser>
        <c:gapWidth val="4"/>
        <c:axId val="451625"/>
        <c:axId val="4064626"/>
      </c:barChart>
      <c:catAx>
        <c:axId val="451625"/>
        <c:scaling>
          <c:orientation val="minMax"/>
        </c:scaling>
        <c:axPos val="b"/>
        <c:title>
          <c:tx>
            <c:rich>
              <a:bodyPr vert="horz" rot="0" anchor="ctr"/>
              <a:lstStyle/>
              <a:p>
                <a:pPr algn="ctr">
                  <a:defRPr/>
                </a:pPr>
                <a:r>
                  <a:rPr lang="en-US" cap="none" sz="112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4064626"/>
        <c:crosses val="autoZero"/>
        <c:auto val="1"/>
        <c:lblOffset val="100"/>
        <c:tickLblSkip val="2"/>
        <c:noMultiLvlLbl val="0"/>
      </c:catAx>
      <c:valAx>
        <c:axId val="4064626"/>
        <c:scaling>
          <c:orientation val="minMax"/>
        </c:scaling>
        <c:axPos val="l"/>
        <c:title>
          <c:tx>
            <c:rich>
              <a:bodyPr vert="horz" rot="-5400000" anchor="ctr"/>
              <a:lstStyle/>
              <a:p>
                <a:pPr algn="ctr">
                  <a:defRPr/>
                </a:pPr>
                <a:r>
                  <a:rPr lang="en-US" cap="none" sz="112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51625"/>
        <c:crossesAt val="1"/>
        <c:crossBetween val="between"/>
        <c:dispUnits/>
      </c:valAx>
      <c:spPr>
        <a:noFill/>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Tads'!$G$252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175"/>
          <c:y val="0.11125"/>
          <c:w val="0.89375"/>
          <c:h val="0.79"/>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Tads'!$D$253:$D$279</c:f>
              <c:numCache/>
            </c:numRef>
          </c:cat>
          <c:val>
            <c:numRef>
              <c:f>'PCWA Tads'!$J$253:$J$279</c:f>
              <c:numCache/>
            </c:numRef>
          </c:val>
        </c:ser>
        <c:gapWidth val="4"/>
        <c:axId val="36581635"/>
        <c:axId val="60799260"/>
      </c:barChart>
      <c:catAx>
        <c:axId val="36581635"/>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60799260"/>
        <c:crosses val="autoZero"/>
        <c:auto val="1"/>
        <c:lblOffset val="100"/>
        <c:noMultiLvlLbl val="0"/>
      </c:catAx>
      <c:valAx>
        <c:axId val="60799260"/>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6581635"/>
        <c:crossesAt val="1"/>
        <c:crossBetween val="between"/>
        <c:dispUnits/>
        <c:majorUnit val="1"/>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Tads'!$H$252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275"/>
          <c:y val="0.1065"/>
          <c:w val="0.91425"/>
          <c:h val="0.823"/>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Tads'!$D$253:$D$279</c:f>
              <c:numCache/>
            </c:numRef>
          </c:cat>
          <c:val>
            <c:numRef>
              <c:f>'PCWA Tads'!$K$253:$K$279</c:f>
              <c:numCache/>
            </c:numRef>
          </c:val>
        </c:ser>
        <c:gapWidth val="4"/>
        <c:axId val="10322429"/>
        <c:axId val="25792998"/>
      </c:barChart>
      <c:catAx>
        <c:axId val="10322429"/>
        <c:scaling>
          <c:orientation val="minMax"/>
        </c:scaling>
        <c:axPos val="b"/>
        <c:title>
          <c:tx>
            <c:rich>
              <a:bodyPr vert="horz" rot="0" anchor="ctr"/>
              <a:lstStyle/>
              <a:p>
                <a:pPr algn="ctr">
                  <a:defRPr/>
                </a:pPr>
                <a:r>
                  <a:rPr lang="en-US" cap="none" sz="107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25792998"/>
        <c:crosses val="autoZero"/>
        <c:auto val="1"/>
        <c:lblOffset val="100"/>
        <c:noMultiLvlLbl val="0"/>
      </c:catAx>
      <c:valAx>
        <c:axId val="25792998"/>
        <c:scaling>
          <c:orientation val="minMax"/>
        </c:scaling>
        <c:axPos val="l"/>
        <c:title>
          <c:tx>
            <c:rich>
              <a:bodyPr vert="horz" rot="-5400000" anchor="ctr"/>
              <a:lstStyle/>
              <a:p>
                <a:pPr algn="ctr">
                  <a:defRPr/>
                </a:pPr>
                <a:r>
                  <a:rPr lang="en-US" cap="none" sz="107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0322429"/>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Tads'!$F$282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975"/>
          <c:y val="0.105"/>
          <c:w val="0.91"/>
          <c:h val="0.794"/>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Tads'!$D$283:$D$309</c:f>
              <c:numCache/>
            </c:numRef>
          </c:cat>
          <c:val>
            <c:numRef>
              <c:f>'PCWA Tads'!$I$283:$I$309</c:f>
              <c:numCache/>
            </c:numRef>
          </c:val>
        </c:ser>
        <c:gapWidth val="4"/>
        <c:axId val="30810391"/>
        <c:axId val="8858064"/>
      </c:barChart>
      <c:catAx>
        <c:axId val="30810391"/>
        <c:scaling>
          <c:orientation val="minMax"/>
        </c:scaling>
        <c:axPos val="b"/>
        <c:title>
          <c:tx>
            <c:rich>
              <a:bodyPr vert="horz" rot="0" anchor="ctr"/>
              <a:lstStyle/>
              <a:p>
                <a:pPr algn="ctr">
                  <a:defRPr/>
                </a:pPr>
                <a:r>
                  <a:rPr lang="en-US" cap="none" sz="11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8858064"/>
        <c:crosses val="autoZero"/>
        <c:auto val="1"/>
        <c:lblOffset val="100"/>
        <c:tickLblSkip val="2"/>
        <c:noMultiLvlLbl val="0"/>
      </c:catAx>
      <c:valAx>
        <c:axId val="8858064"/>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0810391"/>
        <c:crossesAt val="1"/>
        <c:crossBetween val="between"/>
        <c:dispUnits/>
      </c:valAx>
      <c:spPr>
        <a:noFill/>
      </c:spPr>
    </c:plotArea>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Tads'!$G$282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25"/>
          <c:y val="0.10725"/>
          <c:w val="0.894"/>
          <c:h val="0.793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Tads'!$D$283:$D$309</c:f>
              <c:numCache/>
            </c:numRef>
          </c:cat>
          <c:val>
            <c:numRef>
              <c:f>'PCWA Tads'!$J$283:$J$309</c:f>
              <c:numCache/>
            </c:numRef>
          </c:val>
        </c:ser>
        <c:gapWidth val="4"/>
        <c:axId val="12613713"/>
        <c:axId val="46414554"/>
      </c:barChart>
      <c:catAx>
        <c:axId val="12613713"/>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46414554"/>
        <c:crosses val="autoZero"/>
        <c:auto val="1"/>
        <c:lblOffset val="100"/>
        <c:tickLblSkip val="2"/>
        <c:noMultiLvlLbl val="0"/>
      </c:catAx>
      <c:valAx>
        <c:axId val="46414554"/>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2613713"/>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Tads'!$H$282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2"/>
          <c:y val="0.1025"/>
          <c:w val="0.91525"/>
          <c:h val="0.825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Tads'!$D$283:$D$309</c:f>
              <c:numCache/>
            </c:numRef>
          </c:cat>
          <c:val>
            <c:numRef>
              <c:f>'PCWA Tads'!$K$283:$K$309</c:f>
              <c:numCache/>
            </c:numRef>
          </c:val>
        </c:ser>
        <c:gapWidth val="4"/>
        <c:axId val="15077803"/>
        <c:axId val="1482500"/>
      </c:barChart>
      <c:catAx>
        <c:axId val="15077803"/>
        <c:scaling>
          <c:orientation val="minMax"/>
        </c:scaling>
        <c:axPos val="b"/>
        <c:title>
          <c:tx>
            <c:rich>
              <a:bodyPr vert="horz" rot="0" anchor="ctr"/>
              <a:lstStyle/>
              <a:p>
                <a:pPr algn="ctr">
                  <a:defRPr/>
                </a:pPr>
                <a:r>
                  <a:rPr lang="en-US" cap="none" sz="1075"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1482500"/>
        <c:crosses val="autoZero"/>
        <c:auto val="1"/>
        <c:lblOffset val="100"/>
        <c:tickLblSkip val="2"/>
        <c:noMultiLvlLbl val="0"/>
      </c:catAx>
      <c:valAx>
        <c:axId val="1482500"/>
        <c:scaling>
          <c:orientation val="minMax"/>
        </c:scaling>
        <c:axPos val="l"/>
        <c:title>
          <c:tx>
            <c:rich>
              <a:bodyPr vert="horz" rot="-5400000" anchor="ctr"/>
              <a:lstStyle/>
              <a:p>
                <a:pPr algn="ctr">
                  <a:defRPr/>
                </a:pPr>
                <a:r>
                  <a:rPr lang="en-US" cap="none" sz="107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5077803"/>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0955"/>
          <c:w val="0.896"/>
          <c:h val="0.743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Tads'!$I$283:$I$309</c:f>
              <c:numCache>
                <c:ptCount val="27"/>
                <c:pt idx="0">
                  <c:v>27</c:v>
                </c:pt>
                <c:pt idx="1">
                  <c:v>76</c:v>
                </c:pt>
                <c:pt idx="2">
                  <c:v>30</c:v>
                </c:pt>
                <c:pt idx="3">
                  <c:v>18</c:v>
                </c:pt>
                <c:pt idx="4">
                  <c:v>6</c:v>
                </c:pt>
                <c:pt idx="5">
                  <c:v>2</c:v>
                </c:pt>
                <c:pt idx="6">
                  <c:v>2</c:v>
                </c:pt>
                <c:pt idx="7">
                  <c:v>2</c:v>
                </c:pt>
                <c:pt idx="8">
                  <c:v>1</c:v>
                </c:pt>
                <c:pt idx="9">
                  <c:v>1</c:v>
                </c:pt>
                <c:pt idx="10">
                  <c:v>1</c:v>
                </c:pt>
                <c:pt idx="11">
                  <c:v>0</c:v>
                </c:pt>
                <c:pt idx="12">
                  <c:v>0</c:v>
                </c:pt>
                <c:pt idx="13">
                  <c:v>1</c:v>
                </c:pt>
                <c:pt idx="14">
                  <c:v>0</c:v>
                </c:pt>
                <c:pt idx="15">
                  <c:v>3</c:v>
                </c:pt>
                <c:pt idx="16">
                  <c:v>0</c:v>
                </c:pt>
                <c:pt idx="17">
                  <c:v>0</c:v>
                </c:pt>
                <c:pt idx="18">
                  <c:v>0</c:v>
                </c:pt>
                <c:pt idx="19">
                  <c:v>0</c:v>
                </c:pt>
                <c:pt idx="20">
                  <c:v>0</c:v>
                </c:pt>
                <c:pt idx="21">
                  <c:v>0</c:v>
                </c:pt>
                <c:pt idx="22">
                  <c:v>0</c:v>
                </c:pt>
                <c:pt idx="23">
                  <c:v>0</c:v>
                </c:pt>
                <c:pt idx="24">
                  <c:v>0</c:v>
                </c:pt>
                <c:pt idx="25">
                  <c:v>0</c:v>
                </c:pt>
                <c:pt idx="26">
                  <c:v>0</c:v>
                </c:pt>
              </c:numCache>
            </c:numRef>
          </c:val>
        </c:ser>
        <c:gapWidth val="6"/>
        <c:axId val="49953901"/>
        <c:axId val="46931926"/>
      </c:barChart>
      <c:lineChart>
        <c:grouping val="standard"/>
        <c:varyColors val="0"/>
        <c:ser>
          <c:idx val="3"/>
          <c:order val="1"/>
          <c:tx>
            <c:v>Eel River</c:v>
          </c:tx>
          <c:extLst>
            <c:ext xmlns:c14="http://schemas.microsoft.com/office/drawing/2007/8/2/chart" uri="{6F2FDCE9-48DA-4B69-8628-5D25D57E5C99}">
              <c14:invertSolidFillFmt>
                <c14:spPr>
                  <a:solidFill>
                    <a:srgbClr val="000000"/>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'DeSabla Tad Data'!$G$452:$G$478</c:f>
              <c:numCache>
                <c:ptCount val="27"/>
                <c:pt idx="0">
                  <c:v>72</c:v>
                </c:pt>
                <c:pt idx="1">
                  <c:v>55</c:v>
                </c:pt>
                <c:pt idx="2">
                  <c:v>26</c:v>
                </c:pt>
                <c:pt idx="3">
                  <c:v>14</c:v>
                </c:pt>
                <c:pt idx="4">
                  <c:v>7</c:v>
                </c:pt>
                <c:pt idx="5">
                  <c:v>5</c:v>
                </c:pt>
                <c:pt idx="6">
                  <c:v>2</c:v>
                </c:pt>
                <c:pt idx="7">
                  <c:v>1</c:v>
                </c:pt>
                <c:pt idx="8">
                  <c:v>0</c:v>
                </c:pt>
                <c:pt idx="9">
                  <c:v>0</c:v>
                </c:pt>
                <c:pt idx="10">
                  <c:v>0</c:v>
                </c:pt>
                <c:pt idx="11">
                  <c:v>1</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ser>
        <c:ser>
          <c:idx val="2"/>
          <c:order val="2"/>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'DeSabla Tad Data'!$I$452:$I$478</c:f>
              <c:numCache>
                <c:ptCount val="27"/>
                <c:pt idx="0">
                  <c:v>14</c:v>
                </c:pt>
                <c:pt idx="1">
                  <c:v>43</c:v>
                </c:pt>
                <c:pt idx="2">
                  <c:v>42</c:v>
                </c:pt>
                <c:pt idx="3">
                  <c:v>33</c:v>
                </c:pt>
                <c:pt idx="4">
                  <c:v>17</c:v>
                </c:pt>
                <c:pt idx="5">
                  <c:v>16</c:v>
                </c:pt>
                <c:pt idx="6">
                  <c:v>14</c:v>
                </c:pt>
                <c:pt idx="7">
                  <c:v>7</c:v>
                </c:pt>
                <c:pt idx="8">
                  <c:v>17</c:v>
                </c:pt>
                <c:pt idx="9">
                  <c:v>4</c:v>
                </c:pt>
                <c:pt idx="10">
                  <c:v>7</c:v>
                </c:pt>
                <c:pt idx="11">
                  <c:v>2</c:v>
                </c:pt>
                <c:pt idx="12">
                  <c:v>0</c:v>
                </c:pt>
                <c:pt idx="13">
                  <c:v>1</c:v>
                </c:pt>
                <c:pt idx="14">
                  <c:v>2</c:v>
                </c:pt>
                <c:pt idx="15">
                  <c:v>0</c:v>
                </c:pt>
                <c:pt idx="16">
                  <c:v>0</c:v>
                </c:pt>
                <c:pt idx="17">
                  <c:v>0</c:v>
                </c:pt>
                <c:pt idx="18">
                  <c:v>0</c:v>
                </c:pt>
                <c:pt idx="19">
                  <c:v>2</c:v>
                </c:pt>
                <c:pt idx="20">
                  <c:v>0</c:v>
                </c:pt>
                <c:pt idx="21">
                  <c:v>0</c:v>
                </c:pt>
                <c:pt idx="22">
                  <c:v>0</c:v>
                </c:pt>
                <c:pt idx="23">
                  <c:v>0</c:v>
                </c:pt>
                <c:pt idx="24">
                  <c:v>0</c:v>
                </c:pt>
                <c:pt idx="25">
                  <c:v>0</c:v>
                </c:pt>
                <c:pt idx="26">
                  <c:v>0</c:v>
                </c:pt>
              </c:numCache>
            </c:numRef>
          </c:val>
          <c:smooth val="0"/>
        </c:ser>
        <c:axId val="49953901"/>
        <c:axId val="46931926"/>
      </c:lineChart>
      <c:catAx>
        <c:axId val="49953901"/>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6931926"/>
        <c:crosses val="autoZero"/>
        <c:auto val="0"/>
        <c:lblOffset val="100"/>
        <c:tickLblSkip val="2"/>
        <c:noMultiLvlLbl val="0"/>
      </c:catAx>
      <c:valAx>
        <c:axId val="46931926"/>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9953901"/>
        <c:crossesAt val="1"/>
        <c:crossBetween val="between"/>
        <c:dispUnits/>
      </c:valAx>
      <c:spPr>
        <a:noFill/>
      </c:spPr>
    </c:plotArea>
    <c:legend>
      <c:legendPos val="b"/>
      <c:layout>
        <c:manualLayout>
          <c:xMode val="edge"/>
          <c:yMode val="edge"/>
          <c:x val="0.23825"/>
          <c:y val="0.923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Tads'!$H$252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7825"/>
          <c:y val="0.108"/>
          <c:w val="0.9015"/>
          <c:h val="0.7037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'PCWA Tads'!$D$253:$D$279</c:f>
              <c:numCache/>
            </c:numRef>
          </c:cat>
          <c:val>
            <c:numRef>
              <c:f>'PCWA Tads'!$K$253:$K$279</c:f>
              <c:numCache/>
            </c:numRef>
          </c:val>
        </c:ser>
        <c:gapWidth val="6"/>
        <c:axId val="13342501"/>
        <c:axId val="52973646"/>
      </c:barChart>
      <c:lineChart>
        <c:grouping val="standard"/>
        <c:varyColors val="0"/>
        <c:ser>
          <c:idx val="0"/>
          <c:order val="1"/>
          <c:tx>
            <c:strRef>
              <c:f>'PCWA Tads'!$F$251</c:f>
              <c:strCache>
                <c:ptCount val="1"/>
                <c:pt idx="0">
                  <c:v>All Dates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Tads'!$H$253:$H$279</c:f>
              <c:numCache/>
            </c:numRef>
          </c:val>
          <c:smooth val="0"/>
        </c:ser>
        <c:axId val="7000767"/>
        <c:axId val="63006904"/>
      </c:lineChart>
      <c:catAx>
        <c:axId val="13342501"/>
        <c:scaling>
          <c:orientation val="minMax"/>
        </c:scaling>
        <c:axPos val="b"/>
        <c:title>
          <c:tx>
            <c:rich>
              <a:bodyPr vert="horz" rot="0" anchor="ctr"/>
              <a:lstStyle/>
              <a:p>
                <a:pPr algn="ctr">
                  <a:defRPr/>
                </a:pPr>
                <a:r>
                  <a:rPr lang="en-US" cap="none" sz="11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crossAx val="52973646"/>
        <c:crosses val="autoZero"/>
        <c:auto val="0"/>
        <c:lblOffset val="100"/>
        <c:tickLblSkip val="2"/>
        <c:noMultiLvlLbl val="0"/>
      </c:catAx>
      <c:valAx>
        <c:axId val="52973646"/>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13342501"/>
        <c:crossesAt val="1"/>
        <c:crossBetween val="between"/>
        <c:dispUnits/>
      </c:valAx>
      <c:catAx>
        <c:axId val="7000767"/>
        <c:scaling>
          <c:orientation val="minMax"/>
        </c:scaling>
        <c:axPos val="b"/>
        <c:delete val="1"/>
        <c:majorTickMark val="in"/>
        <c:minorTickMark val="none"/>
        <c:tickLblPos val="nextTo"/>
        <c:crossAx val="63006904"/>
        <c:crosses val="autoZero"/>
        <c:auto val="0"/>
        <c:lblOffset val="100"/>
        <c:tickLblSkip val="1"/>
        <c:noMultiLvlLbl val="0"/>
      </c:catAx>
      <c:valAx>
        <c:axId val="63006904"/>
        <c:scaling>
          <c:orientation val="minMax"/>
        </c:scaling>
        <c:axPos val="l"/>
        <c:delete val="1"/>
        <c:majorTickMark val="in"/>
        <c:minorTickMark val="none"/>
        <c:tickLblPos val="nextTo"/>
        <c:crossAx val="7000767"/>
        <c:crossesAt val="1"/>
        <c:crossBetween val="between"/>
        <c:dispUnits/>
      </c:valAx>
      <c:spPr>
        <a:noFill/>
      </c:spPr>
    </c:plotArea>
    <c:legend>
      <c:legendPos val="b"/>
      <c:layout>
        <c:manualLayout>
          <c:xMode val="edge"/>
          <c:yMode val="edge"/>
          <c:x val="0.3855"/>
          <c:y val="0.91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Tads'!$F$252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8"/>
          <c:y val="0.11325"/>
          <c:w val="0.91375"/>
          <c:h val="0.694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'PCWA Tads'!$D$283:$D$309</c:f>
              <c:numCache/>
            </c:numRef>
          </c:cat>
          <c:val>
            <c:numRef>
              <c:f>'PCWA Tads'!$I$283:$I$309</c:f>
              <c:numCache/>
            </c:numRef>
          </c:val>
        </c:ser>
        <c:gapWidth val="6"/>
        <c:axId val="30191225"/>
        <c:axId val="3285570"/>
      </c:barChart>
      <c:lineChart>
        <c:grouping val="standard"/>
        <c:varyColors val="0"/>
        <c:ser>
          <c:idx val="0"/>
          <c:order val="1"/>
          <c:tx>
            <c:strRef>
              <c:f>'PCWA Tads'!$F$251</c:f>
              <c:strCache>
                <c:ptCount val="1"/>
                <c:pt idx="0">
                  <c:v>All Dates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Tads'!$F$283:$F$309</c:f>
              <c:numCache/>
            </c:numRef>
          </c:val>
          <c:smooth val="0"/>
        </c:ser>
        <c:axId val="29570131"/>
        <c:axId val="64804588"/>
      </c:lineChart>
      <c:catAx>
        <c:axId val="30191225"/>
        <c:scaling>
          <c:orientation val="minMax"/>
        </c:scaling>
        <c:axPos val="b"/>
        <c:title>
          <c:tx>
            <c:rich>
              <a:bodyPr vert="horz" rot="0" anchor="ctr"/>
              <a:lstStyle/>
              <a:p>
                <a:pPr algn="ctr">
                  <a:defRPr/>
                </a:pPr>
                <a:r>
                  <a:rPr lang="en-US" cap="none" sz="11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crossAx val="3285570"/>
        <c:crosses val="autoZero"/>
        <c:auto val="0"/>
        <c:lblOffset val="100"/>
        <c:tickLblSkip val="2"/>
        <c:noMultiLvlLbl val="0"/>
      </c:catAx>
      <c:valAx>
        <c:axId val="3285570"/>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30191225"/>
        <c:crossesAt val="1"/>
        <c:crossBetween val="between"/>
        <c:dispUnits/>
      </c:valAx>
      <c:catAx>
        <c:axId val="29570131"/>
        <c:scaling>
          <c:orientation val="minMax"/>
        </c:scaling>
        <c:axPos val="b"/>
        <c:delete val="1"/>
        <c:majorTickMark val="in"/>
        <c:minorTickMark val="none"/>
        <c:tickLblPos val="nextTo"/>
        <c:crossAx val="64804588"/>
        <c:crosses val="autoZero"/>
        <c:auto val="0"/>
        <c:lblOffset val="100"/>
        <c:tickLblSkip val="1"/>
        <c:noMultiLvlLbl val="0"/>
      </c:catAx>
      <c:valAx>
        <c:axId val="64804588"/>
        <c:scaling>
          <c:orientation val="minMax"/>
        </c:scaling>
        <c:axPos val="l"/>
        <c:delete val="1"/>
        <c:majorTickMark val="in"/>
        <c:minorTickMark val="none"/>
        <c:tickLblPos val="nextTo"/>
        <c:crossAx val="29570131"/>
        <c:crossesAt val="1"/>
        <c:crossBetween val="between"/>
        <c:dispUnits/>
      </c:valAx>
      <c:spPr>
        <a:noFill/>
      </c:spPr>
    </c:plotArea>
    <c:legend>
      <c:legendPos val="b"/>
      <c:layout>
        <c:manualLayout>
          <c:xMode val="edge"/>
          <c:yMode val="edge"/>
          <c:x val="0.3905"/>
          <c:y val="0.91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Tads'!$H$252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7825"/>
          <c:y val="0.10925"/>
          <c:w val="0.90125"/>
          <c:h val="0.6967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'PCWA Tads'!$D$283:$D$309</c:f>
              <c:numCache/>
            </c:numRef>
          </c:cat>
          <c:val>
            <c:numRef>
              <c:f>'PCWA Tads'!$K$283:$K$309</c:f>
              <c:numCache/>
            </c:numRef>
          </c:val>
        </c:ser>
        <c:gapWidth val="6"/>
        <c:axId val="46370381"/>
        <c:axId val="14680246"/>
      </c:barChart>
      <c:lineChart>
        <c:grouping val="standard"/>
        <c:varyColors val="0"/>
        <c:ser>
          <c:idx val="0"/>
          <c:order val="1"/>
          <c:tx>
            <c:strRef>
              <c:f>'PCWA Tads'!$F$251</c:f>
              <c:strCache>
                <c:ptCount val="1"/>
                <c:pt idx="0">
                  <c:v>All Dates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Tads'!$H$283:$H$309</c:f>
              <c:numCache/>
            </c:numRef>
          </c:val>
          <c:smooth val="0"/>
        </c:ser>
        <c:axId val="65013351"/>
        <c:axId val="48249248"/>
      </c:lineChart>
      <c:catAx>
        <c:axId val="46370381"/>
        <c:scaling>
          <c:orientation val="minMax"/>
        </c:scaling>
        <c:axPos val="b"/>
        <c:title>
          <c:tx>
            <c:rich>
              <a:bodyPr vert="horz" rot="0" anchor="ctr"/>
              <a:lstStyle/>
              <a:p>
                <a:pPr algn="ctr">
                  <a:defRPr/>
                </a:pPr>
                <a:r>
                  <a:rPr lang="en-US" cap="none" sz="11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crossAx val="14680246"/>
        <c:crosses val="autoZero"/>
        <c:auto val="0"/>
        <c:lblOffset val="100"/>
        <c:tickLblSkip val="2"/>
        <c:noMultiLvlLbl val="0"/>
      </c:catAx>
      <c:valAx>
        <c:axId val="14680246"/>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46370381"/>
        <c:crossesAt val="1"/>
        <c:crossBetween val="between"/>
        <c:dispUnits/>
      </c:valAx>
      <c:catAx>
        <c:axId val="65013351"/>
        <c:scaling>
          <c:orientation val="minMax"/>
        </c:scaling>
        <c:axPos val="b"/>
        <c:delete val="1"/>
        <c:majorTickMark val="in"/>
        <c:minorTickMark val="none"/>
        <c:tickLblPos val="nextTo"/>
        <c:crossAx val="48249248"/>
        <c:crosses val="autoZero"/>
        <c:auto val="0"/>
        <c:lblOffset val="100"/>
        <c:tickLblSkip val="1"/>
        <c:noMultiLvlLbl val="0"/>
      </c:catAx>
      <c:valAx>
        <c:axId val="48249248"/>
        <c:scaling>
          <c:orientation val="minMax"/>
        </c:scaling>
        <c:axPos val="l"/>
        <c:delete val="1"/>
        <c:majorTickMark val="in"/>
        <c:minorTickMark val="none"/>
        <c:tickLblPos val="nextTo"/>
        <c:crossAx val="65013351"/>
        <c:crossesAt val="1"/>
        <c:crossBetween val="between"/>
        <c:dispUnits/>
      </c:valAx>
      <c:spPr>
        <a:noFill/>
      </c:spPr>
    </c:plotArea>
    <c:legend>
      <c:legendPos val="b"/>
      <c:layout>
        <c:manualLayout>
          <c:xMode val="edge"/>
          <c:yMode val="edge"/>
          <c:x val="0.375"/>
          <c:y val="0.91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Tads'!$F$252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75"/>
          <c:y val="0.1115"/>
          <c:w val="0.91425"/>
          <c:h val="0.699"/>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'PCWA Tads'!$D$253:$D$279</c:f>
              <c:numCache/>
            </c:numRef>
          </c:cat>
          <c:val>
            <c:numRef>
              <c:f>'PCWA Tads'!$I$253:$I$279</c:f>
              <c:numCache/>
            </c:numRef>
          </c:val>
        </c:ser>
        <c:gapWidth val="6"/>
        <c:axId val="31590049"/>
        <c:axId val="15874986"/>
      </c:barChart>
      <c:lineChart>
        <c:grouping val="standard"/>
        <c:varyColors val="0"/>
        <c:ser>
          <c:idx val="0"/>
          <c:order val="1"/>
          <c:tx>
            <c:strRef>
              <c:f>'PCWA Tads'!$F$251</c:f>
              <c:strCache>
                <c:ptCount val="1"/>
                <c:pt idx="0">
                  <c:v>All Dates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Tads'!$F$253:$F$279</c:f>
              <c:numCache/>
            </c:numRef>
          </c:val>
          <c:smooth val="0"/>
        </c:ser>
        <c:axId val="8657147"/>
        <c:axId val="10805460"/>
      </c:lineChart>
      <c:catAx>
        <c:axId val="31590049"/>
        <c:scaling>
          <c:orientation val="minMax"/>
        </c:scaling>
        <c:axPos val="b"/>
        <c:title>
          <c:tx>
            <c:rich>
              <a:bodyPr vert="horz" rot="0" anchor="ctr"/>
              <a:lstStyle/>
              <a:p>
                <a:pPr algn="ctr">
                  <a:defRPr/>
                </a:pPr>
                <a:r>
                  <a:rPr lang="en-US" cap="none" sz="11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crossAx val="15874986"/>
        <c:crosses val="autoZero"/>
        <c:auto val="0"/>
        <c:lblOffset val="100"/>
        <c:tickLblSkip val="2"/>
        <c:noMultiLvlLbl val="0"/>
      </c:catAx>
      <c:valAx>
        <c:axId val="15874986"/>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31590049"/>
        <c:crossesAt val="1"/>
        <c:crossBetween val="between"/>
        <c:dispUnits/>
      </c:valAx>
      <c:catAx>
        <c:axId val="8657147"/>
        <c:scaling>
          <c:orientation val="minMax"/>
        </c:scaling>
        <c:axPos val="b"/>
        <c:delete val="1"/>
        <c:majorTickMark val="in"/>
        <c:minorTickMark val="none"/>
        <c:tickLblPos val="nextTo"/>
        <c:crossAx val="10805460"/>
        <c:crosses val="autoZero"/>
        <c:auto val="0"/>
        <c:lblOffset val="100"/>
        <c:tickLblSkip val="1"/>
        <c:noMultiLvlLbl val="0"/>
      </c:catAx>
      <c:valAx>
        <c:axId val="10805460"/>
        <c:scaling>
          <c:orientation val="minMax"/>
        </c:scaling>
        <c:axPos val="l"/>
        <c:delete val="1"/>
        <c:majorTickMark val="in"/>
        <c:minorTickMark val="none"/>
        <c:tickLblPos val="nextTo"/>
        <c:crossAx val="8657147"/>
        <c:crossesAt val="1"/>
        <c:crossBetween val="between"/>
        <c:dispUnits/>
      </c:valAx>
      <c:spPr>
        <a:noFill/>
      </c:spPr>
    </c:plotArea>
    <c:legend>
      <c:legendPos val="b"/>
      <c:layout>
        <c:manualLayout>
          <c:xMode val="edge"/>
          <c:yMode val="edge"/>
          <c:x val="0.39625"/>
          <c:y val="0.91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Eggs DeSabla</a:t>
            </a:r>
          </a:p>
        </c:rich>
      </c:tx>
      <c:layout/>
      <c:spPr>
        <a:noFill/>
        <a:ln>
          <a:noFill/>
        </a:ln>
      </c:spPr>
    </c:title>
    <c:plotArea>
      <c:layout>
        <c:manualLayout>
          <c:xMode val="edge"/>
          <c:yMode val="edge"/>
          <c:x val="0.07825"/>
          <c:y val="0.11"/>
          <c:w val="0.901"/>
          <c:h val="0.6785"/>
        </c:manualLayout>
      </c:layout>
      <c:lineChart>
        <c:grouping val="standard"/>
        <c:varyColors val="0"/>
        <c:ser>
          <c:idx val="0"/>
          <c:order val="0"/>
          <c:tx>
            <c:strRef>
              <c:f>'DeSabla Egg Data'!$C$511</c:f>
              <c:strCache>
                <c:ptCount val="1"/>
                <c:pt idx="0">
                  <c:v>Egg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'DeSabla Egg Data'!$A$512:$A$538</c:f>
              <c:numCache/>
            </c:numRef>
          </c:cat>
          <c:val>
            <c:numRef>
              <c:f>'DeSabla Egg Data'!$C$512:$C$538</c:f>
              <c:numCache/>
            </c:numRef>
          </c:val>
          <c:smooth val="0"/>
        </c:ser>
        <c:ser>
          <c:idx val="1"/>
          <c:order val="1"/>
          <c:tx>
            <c:strRef>
              <c:f>'DeSabla Egg Data'!$D$511</c:f>
              <c:strCache>
                <c:ptCount val="1"/>
                <c:pt idx="0">
                  <c:v>Egg 2</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Data'!$A$512:$A$538</c:f>
              <c:numCache/>
            </c:numRef>
          </c:cat>
          <c:val>
            <c:numRef>
              <c:f>'DeSabla Egg Data'!$D$512:$D$538</c:f>
              <c:numCache/>
            </c:numRef>
          </c:val>
          <c:smooth val="0"/>
        </c:ser>
        <c:ser>
          <c:idx val="2"/>
          <c:order val="2"/>
          <c:tx>
            <c:strRef>
              <c:f>'DeSabla Egg Data'!$E$511</c:f>
              <c:strCache>
                <c:ptCount val="1"/>
                <c:pt idx="0">
                  <c:v>Egg 3</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numRef>
              <c:f>'DeSabla Egg Data'!$A$512:$A$538</c:f>
              <c:numCache/>
            </c:numRef>
          </c:cat>
          <c:val>
            <c:numRef>
              <c:f>'DeSabla Egg Data'!$E$512:$E$538</c:f>
              <c:numCache/>
            </c:numRef>
          </c:val>
          <c:smooth val="0"/>
        </c:ser>
        <c:ser>
          <c:idx val="3"/>
          <c:order val="3"/>
          <c:tx>
            <c:strRef>
              <c:f>'DeSabla Egg Data'!$F$511</c:f>
              <c:strCache>
                <c:ptCount val="1"/>
                <c:pt idx="0">
                  <c:v>Egg 7</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Data'!$A$512:$A$538</c:f>
              <c:numCache/>
            </c:numRef>
          </c:cat>
          <c:val>
            <c:numRef>
              <c:f>'DeSabla Egg Data'!$F$512:$F$538</c:f>
              <c:numCache/>
            </c:numRef>
          </c:val>
          <c:smooth val="0"/>
        </c:ser>
        <c:ser>
          <c:idx val="6"/>
          <c:order val="4"/>
          <c:tx>
            <c:strRef>
              <c:f>'DeSabla Egg Data'!$H$511</c:f>
              <c:strCache>
                <c:ptCount val="1"/>
                <c:pt idx="0">
                  <c:v>Egg All</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Data'!$A$512:$A$538</c:f>
              <c:numCache/>
            </c:numRef>
          </c:cat>
          <c:val>
            <c:numRef>
              <c:f>'DeSabla Egg Data'!$H$512:$H$538</c:f>
              <c:numCache/>
            </c:numRef>
          </c:val>
          <c:smooth val="0"/>
        </c:ser>
        <c:marker val="1"/>
        <c:axId val="30140277"/>
        <c:axId val="2827038"/>
      </c:lineChart>
      <c:catAx>
        <c:axId val="30140277"/>
        <c:scaling>
          <c:orientation val="minMax"/>
        </c:scaling>
        <c:axPos val="b"/>
        <c:title>
          <c:tx>
            <c:rich>
              <a:bodyPr vert="horz" rot="0" anchor="ctr"/>
              <a:lstStyle/>
              <a:p>
                <a:pPr algn="ctr">
                  <a:defRPr/>
                </a:pPr>
                <a:r>
                  <a:rPr lang="en-US" cap="none" sz="11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crossAx val="2827038"/>
        <c:crosses val="autoZero"/>
        <c:auto val="0"/>
        <c:lblOffset val="100"/>
        <c:tickLblSkip val="2"/>
        <c:noMultiLvlLbl val="0"/>
      </c:catAx>
      <c:valAx>
        <c:axId val="2827038"/>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30140277"/>
        <c:crossesAt val="1"/>
        <c:crossBetween val="between"/>
        <c:dispUnits/>
      </c:valAx>
      <c:spPr>
        <a:noFill/>
      </c:spPr>
    </c:plotArea>
    <c:legend>
      <c:legendPos val="r"/>
      <c:layout>
        <c:manualLayout>
          <c:xMode val="edge"/>
          <c:yMode val="edge"/>
          <c:x val="0.20425"/>
          <c:y val="0.91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Eggs DeSabla</a:t>
            </a:r>
          </a:p>
        </c:rich>
      </c:tx>
      <c:layout/>
      <c:spPr>
        <a:noFill/>
        <a:ln>
          <a:noFill/>
        </a:ln>
      </c:spPr>
    </c:title>
    <c:plotArea>
      <c:layout>
        <c:manualLayout>
          <c:xMode val="edge"/>
          <c:yMode val="edge"/>
          <c:x val="0.07825"/>
          <c:y val="0.1095"/>
          <c:w val="0.9005"/>
          <c:h val="0.67925"/>
        </c:manualLayout>
      </c:layout>
      <c:lineChart>
        <c:grouping val="standard"/>
        <c:varyColors val="0"/>
        <c:ser>
          <c:idx val="0"/>
          <c:order val="0"/>
          <c:tx>
            <c:strRef>
              <c:f>'DeSabla Egg Data'!$C$511</c:f>
              <c:strCache>
                <c:ptCount val="1"/>
                <c:pt idx="0">
                  <c:v>Egg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'DeSabla Egg Data'!$A$542:$A$568</c:f>
              <c:numCache/>
            </c:numRef>
          </c:cat>
          <c:val>
            <c:numRef>
              <c:f>'DeSabla Egg Data'!$C$542:$C$568</c:f>
              <c:numCache/>
            </c:numRef>
          </c:val>
          <c:smooth val="0"/>
        </c:ser>
        <c:ser>
          <c:idx val="1"/>
          <c:order val="1"/>
          <c:tx>
            <c:strRef>
              <c:f>'DeSabla Egg Data'!$D$511</c:f>
              <c:strCache>
                <c:ptCount val="1"/>
                <c:pt idx="0">
                  <c:v>Egg 2</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Data'!$A$542:$A$568</c:f>
              <c:numCache/>
            </c:numRef>
          </c:cat>
          <c:val>
            <c:numRef>
              <c:f>'DeSabla Egg Data'!$D$542:$D$568</c:f>
              <c:numCache/>
            </c:numRef>
          </c:val>
          <c:smooth val="0"/>
        </c:ser>
        <c:ser>
          <c:idx val="2"/>
          <c:order val="2"/>
          <c:tx>
            <c:strRef>
              <c:f>'DeSabla Egg Data'!$E$511</c:f>
              <c:strCache>
                <c:ptCount val="1"/>
                <c:pt idx="0">
                  <c:v>Egg 3</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numRef>
              <c:f>'DeSabla Egg Data'!$A$542:$A$568</c:f>
              <c:numCache/>
            </c:numRef>
          </c:cat>
          <c:val>
            <c:numRef>
              <c:f>'DeSabla Egg Data'!$E$542:$E$568</c:f>
              <c:numCache/>
            </c:numRef>
          </c:val>
          <c:smooth val="0"/>
        </c:ser>
        <c:ser>
          <c:idx val="3"/>
          <c:order val="3"/>
          <c:tx>
            <c:strRef>
              <c:f>'DeSabla Egg Data'!$F$511</c:f>
              <c:strCache>
                <c:ptCount val="1"/>
                <c:pt idx="0">
                  <c:v>Egg 7</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Data'!$A$542:$A$568</c:f>
              <c:numCache/>
            </c:numRef>
          </c:cat>
          <c:val>
            <c:numRef>
              <c:f>'DeSabla Egg Data'!$F$542:$F$568</c:f>
              <c:numCache/>
            </c:numRef>
          </c:val>
          <c:smooth val="0"/>
        </c:ser>
        <c:ser>
          <c:idx val="6"/>
          <c:order val="4"/>
          <c:tx>
            <c:strRef>
              <c:f>'DeSabla Egg Data'!$H$511</c:f>
              <c:strCache>
                <c:ptCount val="1"/>
                <c:pt idx="0">
                  <c:v>Egg All</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Data'!$A$542:$A$568</c:f>
              <c:numCache/>
            </c:numRef>
          </c:cat>
          <c:val>
            <c:numRef>
              <c:f>'DeSabla Egg Data'!$H$542:$H$568</c:f>
              <c:numCache/>
            </c:numRef>
          </c:val>
          <c:smooth val="0"/>
        </c:ser>
        <c:marker val="1"/>
        <c:axId val="25443343"/>
        <c:axId val="27663496"/>
      </c:lineChart>
      <c:catAx>
        <c:axId val="25443343"/>
        <c:scaling>
          <c:orientation val="minMax"/>
        </c:scaling>
        <c:axPos val="b"/>
        <c:title>
          <c:tx>
            <c:rich>
              <a:bodyPr vert="horz" rot="0" anchor="ctr"/>
              <a:lstStyle/>
              <a:p>
                <a:pPr algn="ctr">
                  <a:defRPr/>
                </a:pPr>
                <a:r>
                  <a:rPr lang="en-US" cap="none" sz="10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crossAx val="27663496"/>
        <c:crosses val="autoZero"/>
        <c:auto val="0"/>
        <c:lblOffset val="100"/>
        <c:tickLblSkip val="2"/>
        <c:noMultiLvlLbl val="0"/>
      </c:catAx>
      <c:valAx>
        <c:axId val="27663496"/>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25443343"/>
        <c:crossesAt val="1"/>
        <c:crossBetween val="between"/>
        <c:dispUnits/>
      </c:valAx>
      <c:spPr>
        <a:noFill/>
      </c:spPr>
    </c:plotArea>
    <c:legend>
      <c:legendPos val="r"/>
      <c:layout>
        <c:manualLayout>
          <c:xMode val="edge"/>
          <c:yMode val="edge"/>
          <c:x val="0.202"/>
          <c:y val="0.913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Tadpoles DeSabla</a:t>
            </a:r>
          </a:p>
        </c:rich>
      </c:tx>
      <c:layout/>
      <c:spPr>
        <a:noFill/>
        <a:ln>
          <a:noFill/>
        </a:ln>
      </c:spPr>
    </c:title>
    <c:plotArea>
      <c:layout>
        <c:manualLayout>
          <c:xMode val="edge"/>
          <c:yMode val="edge"/>
          <c:x val="0.07825"/>
          <c:y val="0.11"/>
          <c:w val="0.901"/>
          <c:h val="0.6785"/>
        </c:manualLayout>
      </c:layout>
      <c:lineChart>
        <c:grouping val="standard"/>
        <c:varyColors val="0"/>
        <c:ser>
          <c:idx val="0"/>
          <c:order val="0"/>
          <c:tx>
            <c:strRef>
              <c:f>'DeSabla Tad Data'!$C$421</c:f>
              <c:strCache>
                <c:ptCount val="1"/>
                <c:pt idx="0">
                  <c:v>Egg 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'DeSabla Tad Data'!$A$422:$A$448</c:f>
              <c:numCache/>
            </c:numRef>
          </c:cat>
          <c:val>
            <c:numRef>
              <c:f>'DeSabla Tad Data'!$C$422:$C$448</c:f>
              <c:numCache/>
            </c:numRef>
          </c:val>
          <c:smooth val="0"/>
        </c:ser>
        <c:ser>
          <c:idx val="1"/>
          <c:order val="1"/>
          <c:tx>
            <c:strRef>
              <c:f>'DeSabla Tad Data'!$D$421</c:f>
              <c:strCache>
                <c:ptCount val="1"/>
                <c:pt idx="0">
                  <c:v>Egg 3</c:v>
                </c:pt>
              </c:strCache>
            </c:strRef>
          </c:tx>
          <c:extLst>
            <c:ext xmlns:c14="http://schemas.microsoft.com/office/drawing/2007/8/2/chart" uri="{6F2FDCE9-48DA-4B69-8628-5D25D57E5C99}">
              <c14:invertSolidFillFmt>
                <c14:spPr>
                  <a:solidFill>
                    <a:srgbClr val="000000"/>
                  </a:solidFill>
                </c14:spPr>
              </c14:invertSolidFillFmt>
            </c:ext>
          </c:extLst>
          <c:val>
            <c:numRef>
              <c:f>'DeSabla Tad Data'!$D$422:$D$448</c:f>
              <c:numCache/>
            </c:numRef>
          </c:val>
          <c:smooth val="0"/>
        </c:ser>
        <c:ser>
          <c:idx val="2"/>
          <c:order val="2"/>
          <c:tx>
            <c:strRef>
              <c:f>'DeSabla Tad Data'!$E$421</c:f>
              <c:strCache>
                <c:ptCount val="1"/>
                <c:pt idx="0">
                  <c:v>Egg 4</c:v>
                </c:pt>
              </c:strCache>
            </c:strRef>
          </c:tx>
          <c:extLst>
            <c:ext xmlns:c14="http://schemas.microsoft.com/office/drawing/2007/8/2/chart" uri="{6F2FDCE9-48DA-4B69-8628-5D25D57E5C99}">
              <c14:invertSolidFillFmt>
                <c14:spPr>
                  <a:solidFill>
                    <a:srgbClr val="000000"/>
                  </a:solidFill>
                </c14:spPr>
              </c14:invertSolidFillFmt>
            </c:ext>
          </c:extLst>
          <c:val>
            <c:numRef>
              <c:f>'DeSabla Tad Data'!$E$422:$E$448</c:f>
              <c:numCache/>
            </c:numRef>
          </c:val>
          <c:smooth val="0"/>
        </c:ser>
        <c:ser>
          <c:idx val="3"/>
          <c:order val="3"/>
          <c:tx>
            <c:strRef>
              <c:f>'DeSabla Tad Data'!$F$421</c:f>
              <c:strCache>
                <c:ptCount val="1"/>
                <c:pt idx="0">
                  <c:v>Egg 5</c:v>
                </c:pt>
              </c:strCache>
            </c:strRef>
          </c:tx>
          <c:extLst>
            <c:ext xmlns:c14="http://schemas.microsoft.com/office/drawing/2007/8/2/chart" uri="{6F2FDCE9-48DA-4B69-8628-5D25D57E5C99}">
              <c14:invertSolidFillFmt>
                <c14:spPr>
                  <a:solidFill>
                    <a:srgbClr val="000000"/>
                  </a:solidFill>
                </c14:spPr>
              </c14:invertSolidFillFmt>
            </c:ext>
          </c:extLst>
          <c:val>
            <c:numRef>
              <c:f>'DeSabla Tad Data'!$F$422:$F$448</c:f>
              <c:numCache/>
            </c:numRef>
          </c:val>
          <c:smooth val="0"/>
        </c:ser>
        <c:ser>
          <c:idx val="4"/>
          <c:order val="4"/>
          <c:tx>
            <c:strRef>
              <c:f>'DeSabla Tad Data'!$G$421</c:f>
              <c:strCache>
                <c:ptCount val="1"/>
                <c:pt idx="0">
                  <c:v>Egg 6</c:v>
                </c:pt>
              </c:strCache>
            </c:strRef>
          </c:tx>
          <c:extLst>
            <c:ext xmlns:c14="http://schemas.microsoft.com/office/drawing/2007/8/2/chart" uri="{6F2FDCE9-48DA-4B69-8628-5D25D57E5C99}">
              <c14:invertSolidFillFmt>
                <c14:spPr>
                  <a:solidFill>
                    <a:srgbClr val="000000"/>
                  </a:solidFill>
                </c14:spPr>
              </c14:invertSolidFillFmt>
            </c:ext>
          </c:extLst>
          <c:val>
            <c:numRef>
              <c:f>'DeSabla Tad Data'!$G$422:$G$448</c:f>
              <c:numCache/>
            </c:numRef>
          </c:val>
          <c:smooth val="0"/>
        </c:ser>
        <c:ser>
          <c:idx val="5"/>
          <c:order val="5"/>
          <c:tx>
            <c:strRef>
              <c:f>'DeSabla Tad Data'!$H$421</c:f>
              <c:strCache>
                <c:ptCount val="1"/>
                <c:pt idx="0">
                  <c:v>Egg 2&amp;3</c:v>
                </c:pt>
              </c:strCache>
            </c:strRef>
          </c:tx>
          <c:extLst>
            <c:ext xmlns:c14="http://schemas.microsoft.com/office/drawing/2007/8/2/chart" uri="{6F2FDCE9-48DA-4B69-8628-5D25D57E5C99}">
              <c14:invertSolidFillFmt>
                <c14:spPr>
                  <a:solidFill>
                    <a:srgbClr val="000000"/>
                  </a:solidFill>
                </c14:spPr>
              </c14:invertSolidFillFmt>
            </c:ext>
          </c:extLst>
          <c:val>
            <c:numRef>
              <c:f>'DeSabla Tad Data'!$H$422:$H$448</c:f>
              <c:numCache/>
            </c:numRef>
          </c:val>
          <c:smooth val="0"/>
        </c:ser>
        <c:ser>
          <c:idx val="6"/>
          <c:order val="6"/>
          <c:tx>
            <c:strRef>
              <c:f>'DeSabla Tad Data'!$I$421</c:f>
              <c:strCache>
                <c:ptCount val="1"/>
                <c:pt idx="0">
                  <c:v>Egg All</c:v>
                </c:pt>
              </c:strCache>
            </c:strRef>
          </c:tx>
          <c:extLst>
            <c:ext xmlns:c14="http://schemas.microsoft.com/office/drawing/2007/8/2/chart" uri="{6F2FDCE9-48DA-4B69-8628-5D25D57E5C99}">
              <c14:invertSolidFillFmt>
                <c14:spPr>
                  <a:solidFill>
                    <a:srgbClr val="000000"/>
                  </a:solidFill>
                </c14:spPr>
              </c14:invertSolidFillFmt>
            </c:ext>
          </c:extLst>
          <c:val>
            <c:numRef>
              <c:f>'DeSabla Tad Data'!$I$422:$I$448</c:f>
              <c:numCache/>
            </c:numRef>
          </c:val>
          <c:smooth val="0"/>
        </c:ser>
        <c:marker val="1"/>
        <c:axId val="47644873"/>
        <c:axId val="26150674"/>
      </c:lineChart>
      <c:catAx>
        <c:axId val="47644873"/>
        <c:scaling>
          <c:orientation val="minMax"/>
        </c:scaling>
        <c:axPos val="b"/>
        <c:title>
          <c:tx>
            <c:rich>
              <a:bodyPr vert="horz" rot="0" anchor="ctr"/>
              <a:lstStyle/>
              <a:p>
                <a:pPr algn="ctr">
                  <a:defRPr/>
                </a:pPr>
                <a:r>
                  <a:rPr lang="en-US" cap="none" sz="11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crossAx val="26150674"/>
        <c:crosses val="autoZero"/>
        <c:auto val="0"/>
        <c:lblOffset val="100"/>
        <c:tickLblSkip val="2"/>
        <c:noMultiLvlLbl val="0"/>
      </c:catAx>
      <c:valAx>
        <c:axId val="26150674"/>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47644873"/>
        <c:crossesAt val="1"/>
        <c:crossBetween val="between"/>
        <c:dispUnits/>
      </c:valAx>
      <c:spPr>
        <a:noFill/>
      </c:spPr>
    </c:plotArea>
    <c:legend>
      <c:legendPos val="r"/>
      <c:layout>
        <c:manualLayout>
          <c:xMode val="edge"/>
          <c:yMode val="edge"/>
          <c:x val="0.22"/>
          <c:y val="0.86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Tadpoles DeSabla</a:t>
            </a:r>
          </a:p>
        </c:rich>
      </c:tx>
      <c:layout/>
      <c:spPr>
        <a:noFill/>
        <a:ln>
          <a:noFill/>
        </a:ln>
      </c:spPr>
    </c:title>
    <c:plotArea>
      <c:layout>
        <c:manualLayout>
          <c:xMode val="edge"/>
          <c:yMode val="edge"/>
          <c:x val="0.07825"/>
          <c:y val="0.10775"/>
          <c:w val="0.9005"/>
          <c:h val="0.68075"/>
        </c:manualLayout>
      </c:layout>
      <c:lineChart>
        <c:grouping val="standard"/>
        <c:varyColors val="0"/>
        <c:ser>
          <c:idx val="0"/>
          <c:order val="0"/>
          <c:tx>
            <c:strRef>
              <c:f>'DeSabla Tad Data'!$C$421</c:f>
              <c:strCache>
                <c:ptCount val="1"/>
                <c:pt idx="0">
                  <c:v>Egg 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'DeSabla Tad Data'!$A$452:$A$478</c:f>
              <c:numCache/>
            </c:numRef>
          </c:cat>
          <c:val>
            <c:numRef>
              <c:f>'DeSabla Tad Data'!$C$452:$C$478</c:f>
              <c:numCache/>
            </c:numRef>
          </c:val>
          <c:smooth val="0"/>
        </c:ser>
        <c:ser>
          <c:idx val="1"/>
          <c:order val="1"/>
          <c:tx>
            <c:strRef>
              <c:f>'DeSabla Tad Data'!$D$421</c:f>
              <c:strCache>
                <c:ptCount val="1"/>
                <c:pt idx="0">
                  <c:v>Egg 3</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Data'!$D$452:$D$478</c:f>
              <c:numCache/>
            </c:numRef>
          </c:val>
          <c:smooth val="0"/>
        </c:ser>
        <c:ser>
          <c:idx val="2"/>
          <c:order val="2"/>
          <c:tx>
            <c:strRef>
              <c:f>'DeSabla Tad Data'!$E$421</c:f>
              <c:strCache>
                <c:ptCount val="1"/>
                <c:pt idx="0">
                  <c:v>Egg 4</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Data'!$E$452:$E$478</c:f>
              <c:numCache/>
            </c:numRef>
          </c:val>
          <c:smooth val="0"/>
        </c:ser>
        <c:ser>
          <c:idx val="3"/>
          <c:order val="3"/>
          <c:tx>
            <c:strRef>
              <c:f>'DeSabla Tad Data'!$F$421</c:f>
              <c:strCache>
                <c:ptCount val="1"/>
                <c:pt idx="0">
                  <c:v>Egg 5</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Data'!$F$452:$F$478</c:f>
              <c:numCache/>
            </c:numRef>
          </c:val>
          <c:smooth val="0"/>
        </c:ser>
        <c:ser>
          <c:idx val="4"/>
          <c:order val="4"/>
          <c:tx>
            <c:strRef>
              <c:f>'DeSabla Tad Data'!$G$421</c:f>
              <c:strCache>
                <c:ptCount val="1"/>
                <c:pt idx="0">
                  <c:v>Egg 6</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Data'!$G$452:$G$478</c:f>
              <c:numCache/>
            </c:numRef>
          </c:val>
          <c:smooth val="0"/>
        </c:ser>
        <c:ser>
          <c:idx val="5"/>
          <c:order val="5"/>
          <c:tx>
            <c:strRef>
              <c:f>'DeSabla Tad Data'!$H$421</c:f>
              <c:strCache>
                <c:ptCount val="1"/>
                <c:pt idx="0">
                  <c:v>Egg 2&amp;3</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Data'!$H$452:$H$478</c:f>
              <c:numCache/>
            </c:numRef>
          </c:val>
          <c:smooth val="0"/>
        </c:ser>
        <c:ser>
          <c:idx val="6"/>
          <c:order val="6"/>
          <c:tx>
            <c:strRef>
              <c:f>'DeSabla Tad Data'!$I$421</c:f>
              <c:strCache>
                <c:ptCount val="1"/>
                <c:pt idx="0">
                  <c:v>Egg All</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Data'!$I$452:$I$478</c:f>
              <c:numCache/>
            </c:numRef>
          </c:val>
          <c:smooth val="0"/>
        </c:ser>
        <c:marker val="1"/>
        <c:axId val="34029475"/>
        <c:axId val="37829820"/>
      </c:lineChart>
      <c:catAx>
        <c:axId val="34029475"/>
        <c:scaling>
          <c:orientation val="minMax"/>
        </c:scaling>
        <c:axPos val="b"/>
        <c:title>
          <c:tx>
            <c:rich>
              <a:bodyPr vert="horz" rot="0" anchor="ctr"/>
              <a:lstStyle/>
              <a:p>
                <a:pPr algn="ctr">
                  <a:defRPr/>
                </a:pPr>
                <a:r>
                  <a:rPr lang="en-US" cap="none" sz="11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crossAx val="37829820"/>
        <c:crosses val="autoZero"/>
        <c:auto val="0"/>
        <c:lblOffset val="100"/>
        <c:tickLblSkip val="2"/>
        <c:noMultiLvlLbl val="0"/>
      </c:catAx>
      <c:valAx>
        <c:axId val="37829820"/>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34029475"/>
        <c:crossesAt val="1"/>
        <c:crossBetween val="between"/>
        <c:dispUnits/>
      </c:valAx>
      <c:spPr>
        <a:noFill/>
      </c:spPr>
    </c:plotArea>
    <c:legend>
      <c:legendPos val="r"/>
      <c:layout>
        <c:manualLayout>
          <c:xMode val="edge"/>
          <c:yMode val="edge"/>
          <c:x val="0.2195"/>
          <c:y val="0.864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'Depth and Velocity'!$H$28:$H$31</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'Depth and Velocity'!$H$36:$H$39</c:f>
              <c:numCache/>
            </c:numRef>
          </c:val>
        </c:ser>
        <c:axId val="4924061"/>
        <c:axId val="44316550"/>
      </c:barChart>
      <c:catAx>
        <c:axId val="4924061"/>
        <c:scaling>
          <c:orientation val="minMax"/>
        </c:scaling>
        <c:axPos val="b"/>
        <c:delete val="0"/>
        <c:numFmt formatCode="General" sourceLinked="1"/>
        <c:majorTickMark val="out"/>
        <c:minorTickMark val="none"/>
        <c:tickLblPos val="nextTo"/>
        <c:crossAx val="44316550"/>
        <c:crosses val="autoZero"/>
        <c:auto val="1"/>
        <c:lblOffset val="100"/>
        <c:noMultiLvlLbl val="0"/>
      </c:catAx>
      <c:valAx>
        <c:axId val="44316550"/>
        <c:scaling>
          <c:orientation val="minMax"/>
        </c:scaling>
        <c:axPos val="l"/>
        <c:majorGridlines/>
        <c:delete val="0"/>
        <c:numFmt formatCode="General" sourceLinked="1"/>
        <c:majorTickMark val="out"/>
        <c:minorTickMark val="none"/>
        <c:tickLblPos val="nextTo"/>
        <c:crossAx val="4924061"/>
        <c:crossesAt val="1"/>
        <c:crossBetween val="between"/>
        <c:dispUnits/>
      </c:valAx>
      <c:spPr>
        <a:noFill/>
      </c:spPr>
    </c:plotArea>
    <c:legend>
      <c:legendPos val="r"/>
      <c:layout/>
      <c:overlay val="0"/>
    </c:legend>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Habitat Present At HSC Sites</a:t>
            </a:r>
          </a:p>
        </c:rich>
      </c:tx>
      <c:layout/>
      <c:spPr>
        <a:noFill/>
        <a:ln>
          <a:noFill/>
        </a:ln>
      </c:spPr>
    </c:title>
    <c:view3D>
      <c:rotX val="35"/>
      <c:rotY val="140"/>
      <c:depthPercent val="100"/>
      <c:rAngAx val="0"/>
      <c:perspective val="15"/>
    </c:view3D>
    <c:plotArea>
      <c:layout>
        <c:manualLayout>
          <c:xMode val="edge"/>
          <c:yMode val="edge"/>
          <c:x val="0.29625"/>
          <c:y val="0.09925"/>
          <c:w val="0.7025"/>
          <c:h val="0.8985"/>
        </c:manualLayout>
      </c:layout>
      <c:bar3DChart>
        <c:barDir val="col"/>
        <c:grouping val="standard"/>
        <c:varyColors val="0"/>
        <c:ser>
          <c:idx val="0"/>
          <c:order val="0"/>
          <c:tx>
            <c:strRef>
              <c:f>'Depth and Velocity'!$C$61</c:f>
              <c:strCache>
                <c:ptCount val="1"/>
                <c:pt idx="0">
                  <c:v>0.0 - 0.15</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strRef>
          </c:cat>
          <c:val>
            <c:numRef>
              <c:f>'Depth and Velocity'!$D$61:$G$61</c:f>
              <c:numCache/>
            </c:numRef>
          </c:val>
          <c:shape val="box"/>
        </c:ser>
        <c:ser>
          <c:idx val="1"/>
          <c:order val="1"/>
          <c:tx>
            <c:strRef>
              <c:f>'Depth and Velocity'!$C$62</c:f>
              <c:strCache>
                <c:ptCount val="1"/>
                <c:pt idx="0">
                  <c:v>0.15 - 0.4</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cat>
            <c:strRef>
              <c:f>'Depth and Velocity'!$D$60:$G$60</c:f>
              <c:strCache/>
            </c:strRef>
          </c:cat>
          <c:val>
            <c:numRef>
              <c:f>'Depth and Velocity'!$D$62:$G$62</c:f>
              <c:numCache/>
            </c:numRef>
          </c:val>
          <c:shape val="box"/>
        </c:ser>
        <c:ser>
          <c:idx val="2"/>
          <c:order val="2"/>
          <c:tx>
            <c:strRef>
              <c:f>'Depth and Velocity'!$C$63</c:f>
              <c:strCache>
                <c:ptCount val="1"/>
                <c:pt idx="0">
                  <c:v>0.4 - 0.6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strRef>
          </c:cat>
          <c:val>
            <c:numRef>
              <c:f>'Depth and Velocity'!$D$63:$G$63</c:f>
              <c:numCache/>
            </c:numRef>
          </c:val>
          <c:shape val="box"/>
        </c:ser>
        <c:ser>
          <c:idx val="3"/>
          <c:order val="3"/>
          <c:tx>
            <c:strRef>
              <c:f>'Depth and Velocity'!$C$64</c:f>
              <c:strCache>
                <c:ptCount val="1"/>
                <c:pt idx="0">
                  <c:v>&gt;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strRef>
          </c:cat>
          <c:val>
            <c:numRef>
              <c:f>'Depth and Velocity'!$D$64:$G$64</c:f>
              <c:numCache/>
            </c:numRef>
          </c:val>
          <c:shape val="box"/>
        </c:ser>
        <c:gapWidth val="0"/>
        <c:gapDepth val="0"/>
        <c:shape val="box"/>
        <c:axId val="63304631"/>
        <c:axId val="32870768"/>
        <c:axId val="27401457"/>
      </c:bar3DChart>
      <c:catAx>
        <c:axId val="63304631"/>
        <c:scaling>
          <c:orientation val="minMax"/>
        </c:scaling>
        <c:axPos val="b"/>
        <c:title>
          <c:tx>
            <c:rich>
              <a:bodyPr vert="horz" rot="-2160000" anchor="ctr"/>
              <a:lstStyle/>
              <a:p>
                <a:pPr algn="ctr">
                  <a:defRPr/>
                </a:pPr>
                <a:r>
                  <a:rPr lang="en-US" cap="none" sz="800" b="1" i="0" u="none" baseline="0">
                    <a:latin typeface="Arial"/>
                    <a:ea typeface="Arial"/>
                    <a:cs typeface="Arial"/>
                  </a:rPr>
                  <a:t>Depth (m)</a:t>
                </a:r>
              </a:p>
            </c:rich>
          </c:tx>
          <c:layout>
            <c:manualLayout>
              <c:xMode val="factor"/>
              <c:yMode val="factor"/>
              <c:x val="-0.05525"/>
              <c:y val="-0.00725"/>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32870768"/>
        <c:crosses val="autoZero"/>
        <c:auto val="1"/>
        <c:lblOffset val="100"/>
        <c:tickLblSkip val="1"/>
        <c:noMultiLvlLbl val="0"/>
      </c:catAx>
      <c:valAx>
        <c:axId val="32870768"/>
        <c:scaling>
          <c:orientation val="minMax"/>
        </c:scaling>
        <c:axPos val="l"/>
        <c:title>
          <c:tx>
            <c:rich>
              <a:bodyPr vert="horz" rot="-5400000" anchor="ctr"/>
              <a:lstStyle/>
              <a:p>
                <a:pPr algn="ctr">
                  <a:defRPr/>
                </a:pPr>
                <a:r>
                  <a:rPr lang="en-US" cap="none" sz="800" b="1" i="0" u="none" baseline="0">
                    <a:latin typeface="Arial"/>
                    <a:ea typeface="Arial"/>
                    <a:cs typeface="Arial"/>
                  </a:rPr>
                  <a:t>Area (m^2)</a:t>
                </a:r>
              </a:p>
            </c:rich>
          </c:tx>
          <c:layout/>
          <c:overlay val="0"/>
          <c:spPr>
            <a:noFill/>
            <a:ln>
              <a:noFill/>
            </a:ln>
          </c:spPr>
        </c:title>
        <c:majorGridlines/>
        <c:delete val="0"/>
        <c:numFmt formatCode="General" sourceLinked="1"/>
        <c:majorTickMark val="out"/>
        <c:minorTickMark val="none"/>
        <c:tickLblPos val="nextTo"/>
        <c:crossAx val="63304631"/>
        <c:crossesAt val="1"/>
        <c:crossBetween val="between"/>
        <c:dispUnits/>
      </c:valAx>
      <c:serAx>
        <c:axId val="27401457"/>
        <c:scaling>
          <c:orientation val="minMax"/>
        </c:scaling>
        <c:axPos val="b"/>
        <c:title>
          <c:tx>
            <c:rich>
              <a:bodyPr vert="horz" rot="2700000" anchor="ctr"/>
              <a:lstStyle/>
              <a:p>
                <a:pPr algn="ctr">
                  <a:defRPr/>
                </a:pPr>
                <a:r>
                  <a:rPr lang="en-US" cap="none" sz="800" b="1" i="0" u="none" baseline="0">
                    <a:latin typeface="Arial"/>
                    <a:ea typeface="Arial"/>
                    <a:cs typeface="Arial"/>
                  </a:rPr>
                  <a:t>Velocity (m/s)   </a:t>
                </a:r>
              </a:p>
            </c:rich>
          </c:tx>
          <c:layout>
            <c:manualLayout>
              <c:xMode val="factor"/>
              <c:yMode val="factor"/>
              <c:x val="0.07"/>
              <c:y val="-0.058"/>
            </c:manualLayout>
          </c:layout>
          <c:overlay val="0"/>
          <c:spPr>
            <a:noFill/>
            <a:ln>
              <a:noFill/>
            </a:ln>
          </c:spPr>
        </c:title>
        <c:delete val="0"/>
        <c:numFmt formatCode="General" sourceLinked="1"/>
        <c:majorTickMark val="out"/>
        <c:minorTickMark val="none"/>
        <c:tickLblPos val="low"/>
        <c:txPr>
          <a:bodyPr vert="horz" rot="-2100000"/>
          <a:lstStyle/>
          <a:p>
            <a:pPr>
              <a:defRPr lang="en-US" cap="none" sz="800" b="0" i="0" u="none" baseline="0">
                <a:latin typeface="Arial"/>
                <a:ea typeface="Arial"/>
                <a:cs typeface="Arial"/>
              </a:defRPr>
            </a:pPr>
          </a:p>
        </c:txPr>
        <c:crossAx val="32870768"/>
        <c:crosses val="autoZero"/>
        <c:tickLblSkip val="1"/>
        <c:tickMarkSkip val="1"/>
      </c:serAx>
      <c:spPr>
        <a:noFill/>
        <a:ln>
          <a:noFill/>
        </a:ln>
      </c:spPr>
    </c:plotArea>
    <c:floor>
      <c:thickness val="0"/>
    </c:floor>
    <c:sideWall>
      <c:spPr>
        <a:noFill/>
      </c:spPr>
      <c:thickness val="0"/>
    </c:sideWall>
    <c:backWall>
      <c:spPr>
        <a:noFill/>
      </c:spPr>
      <c:thickness val="0"/>
    </c:backWall>
    <c:plotVisOnly val="1"/>
    <c:dispBlanksAs val="gap"/>
    <c:showDLblsOverMax val="0"/>
  </c:chart>
  <c:txPr>
    <a:bodyPr vert="horz" rot="0"/>
    <a:lstStyle/>
    <a:p>
      <a:pPr>
        <a:defRPr lang="en-US" cap="none" sz="11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10525"/>
          <c:w val="0.86525"/>
          <c:h val="0.724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Eggs'!$A$141:$A$156</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Eggs'!$F$141:$F$154</c:f>
              <c:numCache>
                <c:ptCount val="14"/>
                <c:pt idx="0">
                  <c:v>31</c:v>
                </c:pt>
                <c:pt idx="1">
                  <c:v>29</c:v>
                </c:pt>
                <c:pt idx="2">
                  <c:v>16</c:v>
                </c:pt>
                <c:pt idx="3">
                  <c:v>6</c:v>
                </c:pt>
                <c:pt idx="4">
                  <c:v>3</c:v>
                </c:pt>
                <c:pt idx="5">
                  <c:v>12</c:v>
                </c:pt>
                <c:pt idx="6">
                  <c:v>1</c:v>
                </c:pt>
                <c:pt idx="7">
                  <c:v>1</c:v>
                </c:pt>
                <c:pt idx="8">
                  <c:v>3</c:v>
                </c:pt>
                <c:pt idx="9">
                  <c:v>1</c:v>
                </c:pt>
                <c:pt idx="10">
                  <c:v>0</c:v>
                </c:pt>
                <c:pt idx="11">
                  <c:v>1</c:v>
                </c:pt>
                <c:pt idx="12">
                  <c:v>0</c:v>
                </c:pt>
                <c:pt idx="13">
                  <c:v>0</c:v>
                </c:pt>
              </c:numCache>
            </c:numRef>
          </c:val>
        </c:ser>
        <c:gapWidth val="4"/>
        <c:axId val="19734151"/>
        <c:axId val="43389632"/>
      </c:barChart>
      <c:scatterChart>
        <c:scatterStyle val="lineMarker"/>
        <c:varyColors val="0"/>
        <c:ser>
          <c:idx val="1"/>
          <c:order val="1"/>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Eggs'!$B$141:$B$154</c:f>
              <c:numCach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xVal>
          <c:yVal>
            <c:numRef>
              <c:f>'DeSabla Egg Data'!$H$512:$H$525</c:f>
              <c:numCache>
                <c:ptCount val="14"/>
                <c:pt idx="0">
                  <c:v>123</c:v>
                </c:pt>
                <c:pt idx="1">
                  <c:v>15</c:v>
                </c:pt>
                <c:pt idx="2">
                  <c:v>21</c:v>
                </c:pt>
                <c:pt idx="3">
                  <c:v>12</c:v>
                </c:pt>
                <c:pt idx="4">
                  <c:v>4</c:v>
                </c:pt>
                <c:pt idx="5">
                  <c:v>6</c:v>
                </c:pt>
                <c:pt idx="6">
                  <c:v>7</c:v>
                </c:pt>
                <c:pt idx="7">
                  <c:v>2</c:v>
                </c:pt>
                <c:pt idx="8">
                  <c:v>1</c:v>
                </c:pt>
                <c:pt idx="9">
                  <c:v>0</c:v>
                </c:pt>
                <c:pt idx="10">
                  <c:v>0</c:v>
                </c:pt>
                <c:pt idx="11">
                  <c:v>0</c:v>
                </c:pt>
                <c:pt idx="12">
                  <c:v>1</c:v>
                </c:pt>
                <c:pt idx="13">
                  <c:v>0</c:v>
                </c:pt>
              </c:numCache>
            </c:numRef>
          </c:yVal>
          <c:smooth val="0"/>
        </c:ser>
        <c:axId val="54962369"/>
        <c:axId val="24899274"/>
      </c:scatterChart>
      <c:catAx>
        <c:axId val="19734151"/>
        <c:scaling>
          <c:orientation val="minMax"/>
        </c:scaling>
        <c:axPos val="b"/>
        <c:title>
          <c:tx>
            <c:rich>
              <a:bodyPr vert="horz" rot="0" anchor="ctr"/>
              <a:lstStyle/>
              <a:p>
                <a:pPr algn="ctr">
                  <a:defRPr/>
                </a:pPr>
                <a:r>
                  <a:rPr lang="en-US" cap="none" sz="87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3389632"/>
        <c:crosses val="autoZero"/>
        <c:auto val="1"/>
        <c:lblOffset val="80"/>
        <c:tickLblSkip val="1"/>
        <c:noMultiLvlLbl val="0"/>
      </c:catAx>
      <c:valAx>
        <c:axId val="43389632"/>
        <c:scaling>
          <c:orientation val="minMax"/>
        </c:scaling>
        <c:axPos val="l"/>
        <c:title>
          <c:tx>
            <c:rich>
              <a:bodyPr vert="horz" rot="-5400000" anchor="ctr"/>
              <a:lstStyle/>
              <a:p>
                <a:pPr algn="ctr">
                  <a:defRPr/>
                </a:pPr>
                <a:r>
                  <a:rPr lang="en-US" cap="none" sz="1025"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9734151"/>
        <c:crossesAt val="1"/>
        <c:crossBetween val="between"/>
        <c:dispUnits/>
      </c:valAx>
      <c:valAx>
        <c:axId val="54962369"/>
        <c:scaling>
          <c:orientation val="minMax"/>
        </c:scaling>
        <c:axPos val="b"/>
        <c:delete val="1"/>
        <c:majorTickMark val="out"/>
        <c:minorTickMark val="none"/>
        <c:tickLblPos val="nextTo"/>
        <c:crossAx val="24899274"/>
        <c:crosses val="max"/>
        <c:crossBetween val="midCat"/>
        <c:dispUnits/>
      </c:valAx>
      <c:valAx>
        <c:axId val="24899274"/>
        <c:scaling>
          <c:orientation val="minMax"/>
        </c:scaling>
        <c:axPos val="l"/>
        <c:title>
          <c:tx>
            <c:rich>
              <a:bodyPr vert="horz" rot="-5400000" anchor="ctr"/>
              <a:lstStyle/>
              <a:p>
                <a:pPr algn="ctr">
                  <a:defRPr/>
                </a:pPr>
                <a:r>
                  <a:rPr lang="en-US" cap="none" sz="875" b="1" i="0" u="none" baseline="0">
                    <a:latin typeface="Arial"/>
                    <a:ea typeface="Arial"/>
                    <a:cs typeface="Arial"/>
                  </a:rPr>
                  <a:t>Lind &amp; Yarnell Frequency</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54962369"/>
        <c:crosses val="max"/>
        <c:crossBetween val="midCat"/>
        <c:dispUnits/>
      </c:valAx>
      <c:spPr>
        <a:noFill/>
      </c:spPr>
    </c:plotArea>
    <c:legend>
      <c:legendPos val="b"/>
      <c:layout>
        <c:manualLayout>
          <c:xMode val="edge"/>
          <c:yMode val="edge"/>
          <c:x val="0.2595"/>
          <c:y val="0.914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Availability Large River Sites</a:t>
            </a:r>
          </a:p>
        </c:rich>
      </c:tx>
      <c:layout/>
      <c:spPr>
        <a:noFill/>
        <a:ln>
          <a:noFill/>
        </a:ln>
      </c:spPr>
    </c:title>
    <c:plotArea>
      <c:layout>
        <c:manualLayout>
          <c:xMode val="edge"/>
          <c:yMode val="edge"/>
          <c:x val="0.06"/>
          <c:y val="0.09775"/>
          <c:w val="0.8795"/>
          <c:h val="0.70975"/>
        </c:manualLayout>
      </c:layout>
      <c:scatterChart>
        <c:scatterStyle val="lineMarker"/>
        <c:varyColors val="0"/>
        <c:ser>
          <c:idx val="0"/>
          <c:order val="0"/>
          <c:tx>
            <c:v>Depth</c:v>
          </c:tx>
          <c:extLst>
            <c:ext xmlns:c14="http://schemas.microsoft.com/office/drawing/2007/8/2/chart" uri="{6F2FDCE9-48DA-4B69-8628-5D25D57E5C99}">
              <c14:invertSolidFillFmt>
                <c14:spPr>
                  <a:solidFill>
                    <a:srgbClr val="000000"/>
                  </a:solidFill>
                </c14:spPr>
              </c14:invertSolidFillFmt>
            </c:ext>
          </c:extLst>
          <c:xVal>
            <c:numRef>
              <c:f>'Depth and Velocity'!$C$36:$C$39</c:f>
              <c:numCache/>
            </c:numRef>
          </c:xVal>
          <c:yVal>
            <c:numRef>
              <c:f>'Depth and Velocity'!$H$36:$H$39</c:f>
              <c:numCache/>
            </c:numRef>
          </c:yVal>
          <c:smooth val="0"/>
        </c:ser>
        <c:ser>
          <c:idx val="1"/>
          <c:order val="1"/>
          <c:tx>
            <c:v>Velocity</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'Depth and Velocity'!$C$28:$C$31</c:f>
              <c:numCache/>
            </c:numRef>
          </c:xVal>
          <c:yVal>
            <c:numRef>
              <c:f>'Depth and Velocity'!$H$28:$H$31</c:f>
              <c:numCache/>
            </c:numRef>
          </c:yVal>
          <c:smooth val="0"/>
        </c:ser>
        <c:ser>
          <c:idx val="2"/>
          <c:order val="2"/>
          <c:tx>
            <c:v>Approximate Area Used for Eggs</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xVal>
            <c:numRef>
              <c:f>'Depth and Velocity'!$G$53:$G$54</c:f>
              <c:numCache/>
            </c:numRef>
          </c:xVal>
          <c:yVal>
            <c:numRef>
              <c:f>'Depth and Velocity'!$H$53:$H$54</c:f>
              <c:numCache/>
            </c:numRef>
          </c:yVal>
          <c:smooth val="0"/>
        </c:ser>
        <c:axId val="45286522"/>
        <c:axId val="4925515"/>
      </c:scatterChart>
      <c:valAx>
        <c:axId val="45286522"/>
        <c:scaling>
          <c:orientation val="minMax"/>
        </c:scaling>
        <c:axPos val="b"/>
        <c:title>
          <c:tx>
            <c:rich>
              <a:bodyPr vert="horz" rot="0" anchor="ctr"/>
              <a:lstStyle/>
              <a:p>
                <a:pPr algn="ctr">
                  <a:defRPr/>
                </a:pPr>
                <a:r>
                  <a:rPr lang="en-US" cap="none" sz="1100" b="1" i="0" u="none" baseline="0">
                    <a:latin typeface="Arial"/>
                    <a:ea typeface="Arial"/>
                    <a:cs typeface="Arial"/>
                  </a:rPr>
                  <a:t>Depth (cm) and Velocity (cm/s) </a:t>
                </a:r>
              </a:p>
            </c:rich>
          </c:tx>
          <c:layout/>
          <c:overlay val="0"/>
          <c:spPr>
            <a:noFill/>
            <a:ln>
              <a:noFill/>
            </a:ln>
          </c:spPr>
        </c:title>
        <c:delete val="0"/>
        <c:numFmt formatCode="General" sourceLinked="1"/>
        <c:majorTickMark val="out"/>
        <c:minorTickMark val="none"/>
        <c:tickLblPos val="nextTo"/>
        <c:crossAx val="4925515"/>
        <c:crosses val="autoZero"/>
        <c:crossBetween val="midCat"/>
        <c:dispUnits/>
      </c:valAx>
      <c:valAx>
        <c:axId val="4925515"/>
        <c:scaling>
          <c:orientation val="minMax"/>
          <c:max val="25000"/>
        </c:scaling>
        <c:axPos val="l"/>
        <c:title>
          <c:tx>
            <c:rich>
              <a:bodyPr vert="horz" rot="-5400000" anchor="ctr"/>
              <a:lstStyle/>
              <a:p>
                <a:pPr algn="ctr">
                  <a:defRPr/>
                </a:pPr>
                <a:r>
                  <a:rPr lang="en-US" cap="none" sz="1100" b="1" i="0" u="none" baseline="0">
                    <a:latin typeface="Arial"/>
                    <a:ea typeface="Arial"/>
                    <a:cs typeface="Arial"/>
                  </a:rPr>
                  <a:t>Area (ft^2)</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5286522"/>
        <c:crosses val="autoZero"/>
        <c:crossBetween val="midCat"/>
        <c:dispUnits/>
      </c:valAx>
      <c:spPr>
        <a:noFill/>
      </c:spPr>
    </c:plotArea>
    <c:legend>
      <c:legendPos val="r"/>
      <c:layout>
        <c:manualLayout>
          <c:xMode val="edge"/>
          <c:yMode val="edge"/>
          <c:x val="0.15"/>
          <c:y val="0.904"/>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076"/>
          <c:w val="0.86325"/>
          <c:h val="0.7447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Eggs'!$F$171:$F$197</c:f>
              <c:numCache>
                <c:ptCount val="27"/>
                <c:pt idx="0">
                  <c:v>2</c:v>
                </c:pt>
                <c:pt idx="1">
                  <c:v>2</c:v>
                </c:pt>
                <c:pt idx="2">
                  <c:v>6</c:v>
                </c:pt>
                <c:pt idx="3">
                  <c:v>14</c:v>
                </c:pt>
                <c:pt idx="4">
                  <c:v>22</c:v>
                </c:pt>
                <c:pt idx="5">
                  <c:v>17</c:v>
                </c:pt>
                <c:pt idx="6">
                  <c:v>22</c:v>
                </c:pt>
                <c:pt idx="7">
                  <c:v>9</c:v>
                </c:pt>
                <c:pt idx="8">
                  <c:v>0</c:v>
                </c:pt>
                <c:pt idx="9">
                  <c:v>6</c:v>
                </c:pt>
                <c:pt idx="10">
                  <c:v>4</c:v>
                </c:pt>
                <c:pt idx="11">
                  <c:v>1</c:v>
                </c:pt>
                <c:pt idx="12">
                  <c:v>2</c:v>
                </c:pt>
                <c:pt idx="13">
                  <c:v>0</c:v>
                </c:pt>
                <c:pt idx="14">
                  <c:v>0</c:v>
                </c:pt>
                <c:pt idx="15">
                  <c:v>1</c:v>
                </c:pt>
                <c:pt idx="16">
                  <c:v>0</c:v>
                </c:pt>
                <c:pt idx="17">
                  <c:v>0</c:v>
                </c:pt>
                <c:pt idx="18">
                  <c:v>0</c:v>
                </c:pt>
                <c:pt idx="19">
                  <c:v>0</c:v>
                </c:pt>
                <c:pt idx="20">
                  <c:v>1</c:v>
                </c:pt>
                <c:pt idx="21">
                  <c:v>1</c:v>
                </c:pt>
                <c:pt idx="22">
                  <c:v>0</c:v>
                </c:pt>
                <c:pt idx="23">
                  <c:v>0</c:v>
                </c:pt>
                <c:pt idx="24">
                  <c:v>0</c:v>
                </c:pt>
                <c:pt idx="25">
                  <c:v>0</c:v>
                </c:pt>
                <c:pt idx="26">
                  <c:v>0</c:v>
                </c:pt>
              </c:numCache>
            </c:numRef>
          </c:val>
        </c:ser>
        <c:gapWidth val="4"/>
        <c:axId val="22766875"/>
        <c:axId val="3575284"/>
      </c:barChart>
      <c:scatterChart>
        <c:scatterStyle val="lineMarker"/>
        <c:varyColors val="0"/>
        <c:ser>
          <c:idx val="1"/>
          <c:order val="1"/>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Eggs'!$B$141:$B$166</c:f>
              <c:numCach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xVal>
          <c:yVal>
            <c:numRef>
              <c:f>'DeSabla Egg Data'!$H$542:$H$568</c:f>
              <c:numCache>
                <c:ptCount val="27"/>
                <c:pt idx="0">
                  <c:v>11</c:v>
                </c:pt>
                <c:pt idx="1">
                  <c:v>22</c:v>
                </c:pt>
                <c:pt idx="2">
                  <c:v>61</c:v>
                </c:pt>
                <c:pt idx="3">
                  <c:v>29</c:v>
                </c:pt>
                <c:pt idx="4">
                  <c:v>43</c:v>
                </c:pt>
                <c:pt idx="5">
                  <c:v>15</c:v>
                </c:pt>
                <c:pt idx="6">
                  <c:v>9</c:v>
                </c:pt>
                <c:pt idx="7">
                  <c:v>12</c:v>
                </c:pt>
                <c:pt idx="8">
                  <c:v>7</c:v>
                </c:pt>
                <c:pt idx="9">
                  <c:v>5</c:v>
                </c:pt>
                <c:pt idx="10">
                  <c:v>0</c:v>
                </c:pt>
                <c:pt idx="11">
                  <c:v>0</c:v>
                </c:pt>
                <c:pt idx="12">
                  <c:v>7</c:v>
                </c:pt>
                <c:pt idx="13">
                  <c:v>0</c:v>
                </c:pt>
                <c:pt idx="14">
                  <c:v>0</c:v>
                </c:pt>
                <c:pt idx="15">
                  <c:v>1</c:v>
                </c:pt>
                <c:pt idx="16">
                  <c:v>0</c:v>
                </c:pt>
                <c:pt idx="17">
                  <c:v>1</c:v>
                </c:pt>
                <c:pt idx="18">
                  <c:v>0</c:v>
                </c:pt>
                <c:pt idx="19">
                  <c:v>0</c:v>
                </c:pt>
                <c:pt idx="20">
                  <c:v>0</c:v>
                </c:pt>
                <c:pt idx="21">
                  <c:v>0</c:v>
                </c:pt>
                <c:pt idx="22">
                  <c:v>0</c:v>
                </c:pt>
                <c:pt idx="23">
                  <c:v>0</c:v>
                </c:pt>
                <c:pt idx="24">
                  <c:v>0</c:v>
                </c:pt>
                <c:pt idx="25">
                  <c:v>0</c:v>
                </c:pt>
                <c:pt idx="26">
                  <c:v>0</c:v>
                </c:pt>
              </c:numCache>
            </c:numRef>
          </c:yVal>
          <c:smooth val="0"/>
        </c:ser>
        <c:axId val="32177557"/>
        <c:axId val="21162558"/>
      </c:scatterChart>
      <c:catAx>
        <c:axId val="22766875"/>
        <c:scaling>
          <c:orientation val="minMax"/>
        </c:scaling>
        <c:axPos val="b"/>
        <c:title>
          <c:tx>
            <c:rich>
              <a:bodyPr vert="horz" rot="0" anchor="ctr"/>
              <a:lstStyle/>
              <a:p>
                <a:pPr algn="ctr">
                  <a:defRPr/>
                </a:pPr>
                <a:r>
                  <a:rPr lang="en-US" cap="none" sz="925"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3575284"/>
        <c:crosses val="autoZero"/>
        <c:auto val="1"/>
        <c:lblOffset val="100"/>
        <c:tickLblSkip val="2"/>
        <c:noMultiLvlLbl val="0"/>
      </c:catAx>
      <c:valAx>
        <c:axId val="3575284"/>
        <c:scaling>
          <c:orientation val="minMax"/>
        </c:scaling>
        <c:axPos val="l"/>
        <c:title>
          <c:tx>
            <c:rich>
              <a:bodyPr vert="horz" rot="-5400000" anchor="ctr"/>
              <a:lstStyle/>
              <a:p>
                <a:pPr algn="ctr">
                  <a:defRPr/>
                </a:pPr>
                <a:r>
                  <a:rPr lang="en-US" cap="none" sz="925"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2766875"/>
        <c:crossesAt val="1"/>
        <c:crossBetween val="between"/>
        <c:dispUnits/>
      </c:valAx>
      <c:valAx>
        <c:axId val="32177557"/>
        <c:scaling>
          <c:orientation val="minMax"/>
        </c:scaling>
        <c:axPos val="b"/>
        <c:delete val="1"/>
        <c:majorTickMark val="out"/>
        <c:minorTickMark val="none"/>
        <c:tickLblPos val="nextTo"/>
        <c:crossAx val="21162558"/>
        <c:crosses val="max"/>
        <c:crossBetween val="midCat"/>
        <c:dispUnits/>
      </c:valAx>
      <c:valAx>
        <c:axId val="21162558"/>
        <c:scaling>
          <c:orientation val="minMax"/>
        </c:scaling>
        <c:axPos val="l"/>
        <c:title>
          <c:tx>
            <c:rich>
              <a:bodyPr vert="horz" rot="-5400000" anchor="ctr"/>
              <a:lstStyle/>
              <a:p>
                <a:pPr algn="ctr">
                  <a:defRPr/>
                </a:pPr>
                <a:r>
                  <a:rPr lang="en-US" cap="none" sz="925" b="1" i="0" u="none" baseline="0">
                    <a:latin typeface="Arial"/>
                    <a:ea typeface="Arial"/>
                    <a:cs typeface="Arial"/>
                  </a:rPr>
                  <a:t>Lind &amp; Yarnell Frequency</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2177557"/>
        <c:crosses val="max"/>
        <c:crossBetween val="midCat"/>
        <c:dispUnits/>
      </c:valAx>
      <c:spPr>
        <a:noFill/>
      </c:spPr>
    </c:plotArea>
    <c:legend>
      <c:legendPos val="b"/>
      <c:layout>
        <c:manualLayout>
          <c:xMode val="edge"/>
          <c:yMode val="edge"/>
          <c:x val="0.2715"/>
          <c:y val="0.9012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1575"/>
          <c:w val="0.888"/>
          <c:h val="0.7762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Eggs'!$A$141:$A$154</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Eggs'!$G$141:$G$154</c:f>
              <c:numCache>
                <c:ptCount val="14"/>
                <c:pt idx="0">
                  <c:v>6</c:v>
                </c:pt>
                <c:pt idx="1">
                  <c:v>6</c:v>
                </c:pt>
                <c:pt idx="2">
                  <c:v>4</c:v>
                </c:pt>
                <c:pt idx="3">
                  <c:v>0</c:v>
                </c:pt>
                <c:pt idx="4">
                  <c:v>1</c:v>
                </c:pt>
                <c:pt idx="5">
                  <c:v>0</c:v>
                </c:pt>
                <c:pt idx="6">
                  <c:v>0</c:v>
                </c:pt>
                <c:pt idx="7">
                  <c:v>1</c:v>
                </c:pt>
                <c:pt idx="8">
                  <c:v>0</c:v>
                </c:pt>
                <c:pt idx="9">
                  <c:v>0</c:v>
                </c:pt>
                <c:pt idx="10">
                  <c:v>0</c:v>
                </c:pt>
                <c:pt idx="11">
                  <c:v>0</c:v>
                </c:pt>
                <c:pt idx="12">
                  <c:v>0</c:v>
                </c:pt>
                <c:pt idx="13">
                  <c:v>0</c:v>
                </c:pt>
              </c:numCache>
            </c:numRef>
          </c:val>
        </c:ser>
        <c:gapWidth val="4"/>
        <c:axId val="56245295"/>
        <c:axId val="36445608"/>
      </c:barChart>
      <c:catAx>
        <c:axId val="56245295"/>
        <c:scaling>
          <c:orientation val="minMax"/>
        </c:scaling>
        <c:axPos val="b"/>
        <c:title>
          <c:tx>
            <c:rich>
              <a:bodyPr vert="horz" rot="0" anchor="ctr"/>
              <a:lstStyle/>
              <a:p>
                <a:pPr algn="ctr">
                  <a:defRPr/>
                </a:pPr>
                <a:r>
                  <a:rPr lang="en-US" cap="none" sz="87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6445608"/>
        <c:crosses val="autoZero"/>
        <c:auto val="1"/>
        <c:lblOffset val="100"/>
        <c:noMultiLvlLbl val="0"/>
      </c:catAx>
      <c:valAx>
        <c:axId val="36445608"/>
        <c:scaling>
          <c:orientation val="minMax"/>
        </c:scaling>
        <c:axPos val="l"/>
        <c:title>
          <c:tx>
            <c:rich>
              <a:bodyPr vert="horz" rot="-5400000" anchor="ctr"/>
              <a:lstStyle/>
              <a:p>
                <a:pPr algn="ctr">
                  <a:defRPr/>
                </a:pPr>
                <a:r>
                  <a:rPr lang="en-US" cap="none" sz="87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6245295"/>
        <c:crossesAt val="1"/>
        <c:crossBetween val="between"/>
        <c:dispUnits/>
        <c:majorUnit val="1"/>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11975"/>
          <c:w val="0.88675"/>
          <c:h val="0.7642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Eggs'!$G$171:$G$197</c:f>
              <c:numCache>
                <c:ptCount val="27"/>
                <c:pt idx="0">
                  <c:v>0</c:v>
                </c:pt>
                <c:pt idx="1">
                  <c:v>1</c:v>
                </c:pt>
                <c:pt idx="2">
                  <c:v>10</c:v>
                </c:pt>
                <c:pt idx="3">
                  <c:v>5</c:v>
                </c:pt>
                <c:pt idx="4">
                  <c:v>1</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4"/>
        <c:axId val="59575017"/>
        <c:axId val="66413106"/>
      </c:barChart>
      <c:catAx>
        <c:axId val="59575017"/>
        <c:scaling>
          <c:orientation val="minMax"/>
        </c:scaling>
        <c:axPos val="b"/>
        <c:title>
          <c:tx>
            <c:rich>
              <a:bodyPr vert="horz" rot="0" anchor="ctr"/>
              <a:lstStyle/>
              <a:p>
                <a:pPr algn="ctr">
                  <a:defRPr/>
                </a:pPr>
                <a:r>
                  <a:rPr lang="en-US" cap="none" sz="875"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6413106"/>
        <c:crosses val="autoZero"/>
        <c:auto val="1"/>
        <c:lblOffset val="100"/>
        <c:tickLblSkip val="2"/>
        <c:noMultiLvlLbl val="0"/>
      </c:catAx>
      <c:valAx>
        <c:axId val="66413106"/>
        <c:scaling>
          <c:orientation val="minMax"/>
        </c:scaling>
        <c:axPos val="l"/>
        <c:title>
          <c:tx>
            <c:rich>
              <a:bodyPr vert="horz" rot="-5400000" anchor="ctr"/>
              <a:lstStyle/>
              <a:p>
                <a:pPr algn="ctr">
                  <a:defRPr/>
                </a:pPr>
                <a:r>
                  <a:rPr lang="en-US" cap="none" sz="87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9575017"/>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Project Sites</a:t>
            </a:r>
          </a:p>
        </c:rich>
      </c:tx>
      <c:layout/>
      <c:spPr>
        <a:noFill/>
        <a:ln>
          <a:noFill/>
        </a:ln>
      </c:spPr>
    </c:title>
    <c:plotArea>
      <c:layout>
        <c:manualLayout>
          <c:xMode val="edge"/>
          <c:yMode val="edge"/>
          <c:x val="0.07825"/>
          <c:y val="0.1685"/>
          <c:w val="0.874"/>
          <c:h val="0.707"/>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Eggs'!$R$203:$R$229</c:f>
              <c:numCache>
                <c:ptCount val="27"/>
                <c:pt idx="0">
                  <c:v>0</c:v>
                </c:pt>
                <c:pt idx="1">
                  <c:v>0</c:v>
                </c:pt>
                <c:pt idx="2">
                  <c:v>5</c:v>
                </c:pt>
                <c:pt idx="3">
                  <c:v>10</c:v>
                </c:pt>
                <c:pt idx="4">
                  <c:v>16</c:v>
                </c:pt>
                <c:pt idx="5">
                  <c:v>10</c:v>
                </c:pt>
                <c:pt idx="6">
                  <c:v>15</c:v>
                </c:pt>
                <c:pt idx="7">
                  <c:v>7</c:v>
                </c:pt>
                <c:pt idx="8">
                  <c:v>0</c:v>
                </c:pt>
                <c:pt idx="9">
                  <c:v>6</c:v>
                </c:pt>
                <c:pt idx="10">
                  <c:v>3</c:v>
                </c:pt>
                <c:pt idx="11">
                  <c:v>0</c:v>
                </c:pt>
                <c:pt idx="12">
                  <c:v>2</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4"/>
        <c:axId val="60847043"/>
        <c:axId val="10752476"/>
      </c:barChart>
      <c:catAx>
        <c:axId val="60847043"/>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0752476"/>
        <c:crosses val="autoZero"/>
        <c:auto val="1"/>
        <c:lblOffset val="100"/>
        <c:tickLblSkip val="2"/>
        <c:noMultiLvlLbl val="0"/>
      </c:catAx>
      <c:valAx>
        <c:axId val="10752476"/>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0847043"/>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 Id="rId7" Type="http://schemas.openxmlformats.org/officeDocument/2006/relationships/chart" Target="/xl/charts/chart40.xml" /><Relationship Id="rId8" Type="http://schemas.openxmlformats.org/officeDocument/2006/relationships/chart" Target="/xl/charts/chart41.xml" /><Relationship Id="rId9" Type="http://schemas.openxmlformats.org/officeDocument/2006/relationships/chart" Target="/xl/charts/chart42.xml" /><Relationship Id="rId10" Type="http://schemas.openxmlformats.org/officeDocument/2006/relationships/chart" Target="/xl/charts/chart4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 Id="rId19" Type="http://schemas.openxmlformats.org/officeDocument/2006/relationships/chart" Target="/xl/charts/chart23.xml" /><Relationship Id="rId20" Type="http://schemas.openxmlformats.org/officeDocument/2006/relationships/chart" Target="/xl/charts/chart2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0.13975</cdr:y>
    </cdr:from>
    <cdr:to>
      <cdr:x>0.34875</cdr:x>
      <cdr:y>0.676</cdr:y>
    </cdr:to>
    <cdr:sp>
      <cdr:nvSpPr>
        <cdr:cNvPr id="1" name="Rectangle 1"/>
        <cdr:cNvSpPr>
          <a:spLocks/>
        </cdr:cNvSpPr>
      </cdr:nvSpPr>
      <cdr:spPr>
        <a:xfrm>
          <a:off x="504825" y="390525"/>
          <a:ext cx="1162050" cy="1524000"/>
        </a:xfrm>
        <a:prstGeom prst="rect">
          <a:avLst/>
        </a:prstGeom>
        <a:solidFill>
          <a:srgbClr val="00FF00">
            <a:alpha val="2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0.34875</cdr:x>
      <cdr:y>0.13975</cdr:y>
    </cdr:from>
    <cdr:to>
      <cdr:x>0.77875</cdr:x>
      <cdr:y>0.678</cdr:y>
    </cdr:to>
    <cdr:sp>
      <cdr:nvSpPr>
        <cdr:cNvPr id="2" name="Rectangle 2"/>
        <cdr:cNvSpPr>
          <a:spLocks/>
        </cdr:cNvSpPr>
      </cdr:nvSpPr>
      <cdr:spPr>
        <a:xfrm>
          <a:off x="1666875" y="390525"/>
          <a:ext cx="2057400" cy="1533525"/>
        </a:xfrm>
        <a:prstGeom prst="rect">
          <a:avLst/>
        </a:prstGeom>
        <a:solidFill>
          <a:srgbClr val="0000FF">
            <a:alpha val="11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0.50975</cdr:x>
      <cdr:y>0.13975</cdr:y>
    </cdr:from>
    <cdr:to>
      <cdr:x>0.5595</cdr:x>
      <cdr:y>0.21325</cdr:y>
    </cdr:to>
    <cdr:sp>
      <cdr:nvSpPr>
        <cdr:cNvPr id="3" name="TextBox 3"/>
        <cdr:cNvSpPr txBox="1">
          <a:spLocks noChangeArrowheads="1"/>
        </cdr:cNvSpPr>
      </cdr:nvSpPr>
      <cdr:spPr>
        <a:xfrm>
          <a:off x="2438400" y="390525"/>
          <a:ext cx="238125" cy="20955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0.1 </a:t>
          </a:r>
        </a:p>
      </cdr:txBody>
    </cdr:sp>
  </cdr:relSizeAnchor>
  <cdr:relSizeAnchor xmlns:cdr="http://schemas.openxmlformats.org/drawingml/2006/chartDrawing">
    <cdr:from>
      <cdr:x>0.205</cdr:x>
      <cdr:y>0.13975</cdr:y>
    </cdr:from>
    <cdr:to>
      <cdr:x>0.25475</cdr:x>
      <cdr:y>0.21675</cdr:y>
    </cdr:to>
    <cdr:sp>
      <cdr:nvSpPr>
        <cdr:cNvPr id="4" name="TextBox 4"/>
        <cdr:cNvSpPr txBox="1">
          <a:spLocks noChangeArrowheads="1"/>
        </cdr:cNvSpPr>
      </cdr:nvSpPr>
      <cdr:spPr>
        <a:xfrm>
          <a:off x="981075" y="390525"/>
          <a:ext cx="2381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1.0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255</xdr:row>
      <xdr:rowOff>0</xdr:rowOff>
    </xdr:from>
    <xdr:to>
      <xdr:col>20</xdr:col>
      <xdr:colOff>266700</xdr:colOff>
      <xdr:row>273</xdr:row>
      <xdr:rowOff>19050</xdr:rowOff>
    </xdr:to>
    <xdr:graphicFrame>
      <xdr:nvGraphicFramePr>
        <xdr:cNvPr id="1" name="Chart 1"/>
        <xdr:cNvGraphicFramePr/>
      </xdr:nvGraphicFramePr>
      <xdr:xfrm>
        <a:off x="9925050" y="41290875"/>
        <a:ext cx="5476875" cy="2933700"/>
      </xdr:xfrm>
      <a:graphic>
        <a:graphicData uri="http://schemas.openxmlformats.org/drawingml/2006/chart">
          <c:chart xmlns:c="http://schemas.openxmlformats.org/drawingml/2006/chart" r:id="rId1"/>
        </a:graphicData>
      </a:graphic>
    </xdr:graphicFrame>
    <xdr:clientData/>
  </xdr:twoCellAnchor>
  <xdr:twoCellAnchor>
    <xdr:from>
      <xdr:col>21</xdr:col>
      <xdr:colOff>85725</xdr:colOff>
      <xdr:row>255</xdr:row>
      <xdr:rowOff>9525</xdr:rowOff>
    </xdr:from>
    <xdr:to>
      <xdr:col>28</xdr:col>
      <xdr:colOff>533400</xdr:colOff>
      <xdr:row>273</xdr:row>
      <xdr:rowOff>38100</xdr:rowOff>
    </xdr:to>
    <xdr:graphicFrame>
      <xdr:nvGraphicFramePr>
        <xdr:cNvPr id="2" name="Chart 2"/>
        <xdr:cNvGraphicFramePr/>
      </xdr:nvGraphicFramePr>
      <xdr:xfrm>
        <a:off x="15935325" y="41300400"/>
        <a:ext cx="4714875" cy="2943225"/>
      </xdr:xfrm>
      <a:graphic>
        <a:graphicData uri="http://schemas.openxmlformats.org/drawingml/2006/chart">
          <c:chart xmlns:c="http://schemas.openxmlformats.org/drawingml/2006/chart" r:id="rId2"/>
        </a:graphicData>
      </a:graphic>
    </xdr:graphicFrame>
    <xdr:clientData/>
  </xdr:twoCellAnchor>
  <xdr:twoCellAnchor>
    <xdr:from>
      <xdr:col>30</xdr:col>
      <xdr:colOff>66675</xdr:colOff>
      <xdr:row>255</xdr:row>
      <xdr:rowOff>28575</xdr:rowOff>
    </xdr:from>
    <xdr:to>
      <xdr:col>37</xdr:col>
      <xdr:colOff>523875</xdr:colOff>
      <xdr:row>273</xdr:row>
      <xdr:rowOff>66675</xdr:rowOff>
    </xdr:to>
    <xdr:graphicFrame>
      <xdr:nvGraphicFramePr>
        <xdr:cNvPr id="3" name="Chart 3"/>
        <xdr:cNvGraphicFramePr/>
      </xdr:nvGraphicFramePr>
      <xdr:xfrm>
        <a:off x="21402675" y="41319450"/>
        <a:ext cx="4867275" cy="2952750"/>
      </xdr:xfrm>
      <a:graphic>
        <a:graphicData uri="http://schemas.openxmlformats.org/drawingml/2006/chart">
          <c:chart xmlns:c="http://schemas.openxmlformats.org/drawingml/2006/chart" r:id="rId3"/>
        </a:graphicData>
      </a:graphic>
    </xdr:graphicFrame>
    <xdr:clientData/>
  </xdr:twoCellAnchor>
  <xdr:twoCellAnchor>
    <xdr:from>
      <xdr:col>12</xdr:col>
      <xdr:colOff>85725</xdr:colOff>
      <xdr:row>282</xdr:row>
      <xdr:rowOff>66675</xdr:rowOff>
    </xdr:from>
    <xdr:to>
      <xdr:col>19</xdr:col>
      <xdr:colOff>561975</xdr:colOff>
      <xdr:row>300</xdr:row>
      <xdr:rowOff>66675</xdr:rowOff>
    </xdr:to>
    <xdr:graphicFrame>
      <xdr:nvGraphicFramePr>
        <xdr:cNvPr id="4" name="Chart 4"/>
        <xdr:cNvGraphicFramePr/>
      </xdr:nvGraphicFramePr>
      <xdr:xfrm>
        <a:off x="9601200" y="45729525"/>
        <a:ext cx="5343525" cy="2914650"/>
      </xdr:xfrm>
      <a:graphic>
        <a:graphicData uri="http://schemas.openxmlformats.org/drawingml/2006/chart">
          <c:chart xmlns:c="http://schemas.openxmlformats.org/drawingml/2006/chart" r:id="rId4"/>
        </a:graphicData>
      </a:graphic>
    </xdr:graphicFrame>
    <xdr:clientData/>
  </xdr:twoCellAnchor>
  <xdr:twoCellAnchor>
    <xdr:from>
      <xdr:col>21</xdr:col>
      <xdr:colOff>590550</xdr:colOff>
      <xdr:row>287</xdr:row>
      <xdr:rowOff>95250</xdr:rowOff>
    </xdr:from>
    <xdr:to>
      <xdr:col>29</xdr:col>
      <xdr:colOff>447675</xdr:colOff>
      <xdr:row>305</xdr:row>
      <xdr:rowOff>104775</xdr:rowOff>
    </xdr:to>
    <xdr:graphicFrame>
      <xdr:nvGraphicFramePr>
        <xdr:cNvPr id="5" name="Chart 5"/>
        <xdr:cNvGraphicFramePr/>
      </xdr:nvGraphicFramePr>
      <xdr:xfrm>
        <a:off x="16440150" y="46567725"/>
        <a:ext cx="4733925" cy="2924175"/>
      </xdr:xfrm>
      <a:graphic>
        <a:graphicData uri="http://schemas.openxmlformats.org/drawingml/2006/chart">
          <c:chart xmlns:c="http://schemas.openxmlformats.org/drawingml/2006/chart" r:id="rId5"/>
        </a:graphicData>
      </a:graphic>
    </xdr:graphicFrame>
    <xdr:clientData/>
  </xdr:twoCellAnchor>
  <xdr:twoCellAnchor>
    <xdr:from>
      <xdr:col>30</xdr:col>
      <xdr:colOff>66675</xdr:colOff>
      <xdr:row>282</xdr:row>
      <xdr:rowOff>28575</xdr:rowOff>
    </xdr:from>
    <xdr:to>
      <xdr:col>37</xdr:col>
      <xdr:colOff>533400</xdr:colOff>
      <xdr:row>300</xdr:row>
      <xdr:rowOff>38100</xdr:rowOff>
    </xdr:to>
    <xdr:graphicFrame>
      <xdr:nvGraphicFramePr>
        <xdr:cNvPr id="6" name="Chart 6"/>
        <xdr:cNvGraphicFramePr/>
      </xdr:nvGraphicFramePr>
      <xdr:xfrm>
        <a:off x="21402675" y="45691425"/>
        <a:ext cx="4876800" cy="2924175"/>
      </xdr:xfrm>
      <a:graphic>
        <a:graphicData uri="http://schemas.openxmlformats.org/drawingml/2006/chart">
          <c:chart xmlns:c="http://schemas.openxmlformats.org/drawingml/2006/chart" r:id="rId6"/>
        </a:graphicData>
      </a:graphic>
    </xdr:graphicFrame>
    <xdr:clientData/>
  </xdr:twoCellAnchor>
  <xdr:twoCellAnchor>
    <xdr:from>
      <xdr:col>33</xdr:col>
      <xdr:colOff>114300</xdr:colOff>
      <xdr:row>248</xdr:row>
      <xdr:rowOff>38100</xdr:rowOff>
    </xdr:from>
    <xdr:to>
      <xdr:col>41</xdr:col>
      <xdr:colOff>161925</xdr:colOff>
      <xdr:row>267</xdr:row>
      <xdr:rowOff>123825</xdr:rowOff>
    </xdr:to>
    <xdr:graphicFrame>
      <xdr:nvGraphicFramePr>
        <xdr:cNvPr id="7" name="Chart 9"/>
        <xdr:cNvGraphicFramePr/>
      </xdr:nvGraphicFramePr>
      <xdr:xfrm>
        <a:off x="23412450" y="40195500"/>
        <a:ext cx="4953000" cy="3162300"/>
      </xdr:xfrm>
      <a:graphic>
        <a:graphicData uri="http://schemas.openxmlformats.org/drawingml/2006/chart">
          <c:chart xmlns:c="http://schemas.openxmlformats.org/drawingml/2006/chart" r:id="rId7"/>
        </a:graphicData>
      </a:graphic>
    </xdr:graphicFrame>
    <xdr:clientData/>
  </xdr:twoCellAnchor>
  <xdr:twoCellAnchor>
    <xdr:from>
      <xdr:col>12</xdr:col>
      <xdr:colOff>152400</xdr:colOff>
      <xdr:row>277</xdr:row>
      <xdr:rowOff>114300</xdr:rowOff>
    </xdr:from>
    <xdr:to>
      <xdr:col>20</xdr:col>
      <xdr:colOff>190500</xdr:colOff>
      <xdr:row>297</xdr:row>
      <xdr:rowOff>38100</xdr:rowOff>
    </xdr:to>
    <xdr:graphicFrame>
      <xdr:nvGraphicFramePr>
        <xdr:cNvPr id="8" name="Chart 10"/>
        <xdr:cNvGraphicFramePr/>
      </xdr:nvGraphicFramePr>
      <xdr:xfrm>
        <a:off x="9667875" y="44967525"/>
        <a:ext cx="5657850" cy="3162300"/>
      </xdr:xfrm>
      <a:graphic>
        <a:graphicData uri="http://schemas.openxmlformats.org/drawingml/2006/chart">
          <c:chart xmlns:c="http://schemas.openxmlformats.org/drawingml/2006/chart" r:id="rId8"/>
        </a:graphicData>
      </a:graphic>
    </xdr:graphicFrame>
    <xdr:clientData/>
  </xdr:twoCellAnchor>
  <xdr:twoCellAnchor>
    <xdr:from>
      <xdr:col>33</xdr:col>
      <xdr:colOff>361950</xdr:colOff>
      <xdr:row>278</xdr:row>
      <xdr:rowOff>133350</xdr:rowOff>
    </xdr:from>
    <xdr:to>
      <xdr:col>41</xdr:col>
      <xdr:colOff>419100</xdr:colOff>
      <xdr:row>298</xdr:row>
      <xdr:rowOff>66675</xdr:rowOff>
    </xdr:to>
    <xdr:graphicFrame>
      <xdr:nvGraphicFramePr>
        <xdr:cNvPr id="9" name="Chart 12"/>
        <xdr:cNvGraphicFramePr/>
      </xdr:nvGraphicFramePr>
      <xdr:xfrm>
        <a:off x="23660100" y="45148500"/>
        <a:ext cx="4962525" cy="3171825"/>
      </xdr:xfrm>
      <a:graphic>
        <a:graphicData uri="http://schemas.openxmlformats.org/drawingml/2006/chart">
          <c:chart xmlns:c="http://schemas.openxmlformats.org/drawingml/2006/chart" r:id="rId9"/>
        </a:graphicData>
      </a:graphic>
    </xdr:graphicFrame>
    <xdr:clientData/>
  </xdr:twoCellAnchor>
  <xdr:twoCellAnchor>
    <xdr:from>
      <xdr:col>12</xdr:col>
      <xdr:colOff>419100</xdr:colOff>
      <xdr:row>249</xdr:row>
      <xdr:rowOff>0</xdr:rowOff>
    </xdr:from>
    <xdr:to>
      <xdr:col>20</xdr:col>
      <xdr:colOff>466725</xdr:colOff>
      <xdr:row>268</xdr:row>
      <xdr:rowOff>85725</xdr:rowOff>
    </xdr:to>
    <xdr:graphicFrame>
      <xdr:nvGraphicFramePr>
        <xdr:cNvPr id="10" name="Chart 14"/>
        <xdr:cNvGraphicFramePr/>
      </xdr:nvGraphicFramePr>
      <xdr:xfrm>
        <a:off x="9934575" y="40319325"/>
        <a:ext cx="5667375" cy="3162300"/>
      </xdr:xfrm>
      <a:graphic>
        <a:graphicData uri="http://schemas.openxmlformats.org/drawingml/2006/chart">
          <c:chart xmlns:c="http://schemas.openxmlformats.org/drawingml/2006/chart" r:id="rId10"/>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409575</xdr:colOff>
      <xdr:row>513</xdr:row>
      <xdr:rowOff>133350</xdr:rowOff>
    </xdr:from>
    <xdr:to>
      <xdr:col>30</xdr:col>
      <xdr:colOff>466725</xdr:colOff>
      <xdr:row>533</xdr:row>
      <xdr:rowOff>66675</xdr:rowOff>
    </xdr:to>
    <xdr:graphicFrame>
      <xdr:nvGraphicFramePr>
        <xdr:cNvPr id="1" name="Chart 1"/>
        <xdr:cNvGraphicFramePr/>
      </xdr:nvGraphicFramePr>
      <xdr:xfrm>
        <a:off x="14344650" y="83200875"/>
        <a:ext cx="4933950" cy="31718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538</xdr:row>
      <xdr:rowOff>0</xdr:rowOff>
    </xdr:from>
    <xdr:to>
      <xdr:col>18</xdr:col>
      <xdr:colOff>66675</xdr:colOff>
      <xdr:row>557</xdr:row>
      <xdr:rowOff>104775</xdr:rowOff>
    </xdr:to>
    <xdr:graphicFrame>
      <xdr:nvGraphicFramePr>
        <xdr:cNvPr id="2" name="Chart 3"/>
        <xdr:cNvGraphicFramePr/>
      </xdr:nvGraphicFramePr>
      <xdr:xfrm>
        <a:off x="6619875" y="87115650"/>
        <a:ext cx="4943475" cy="31813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421</xdr:row>
      <xdr:rowOff>47625</xdr:rowOff>
    </xdr:from>
    <xdr:to>
      <xdr:col>18</xdr:col>
      <xdr:colOff>152400</xdr:colOff>
      <xdr:row>440</xdr:row>
      <xdr:rowOff>142875</xdr:rowOff>
    </xdr:to>
    <xdr:graphicFrame>
      <xdr:nvGraphicFramePr>
        <xdr:cNvPr id="1" name="Chart 1"/>
        <xdr:cNvGraphicFramePr/>
      </xdr:nvGraphicFramePr>
      <xdr:xfrm>
        <a:off x="6191250" y="68218050"/>
        <a:ext cx="4933950" cy="31718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450</xdr:row>
      <xdr:rowOff>0</xdr:rowOff>
    </xdr:from>
    <xdr:to>
      <xdr:col>18</xdr:col>
      <xdr:colOff>66675</xdr:colOff>
      <xdr:row>469</xdr:row>
      <xdr:rowOff>104775</xdr:rowOff>
    </xdr:to>
    <xdr:graphicFrame>
      <xdr:nvGraphicFramePr>
        <xdr:cNvPr id="2" name="Chart 2"/>
        <xdr:cNvGraphicFramePr/>
      </xdr:nvGraphicFramePr>
      <xdr:xfrm>
        <a:off x="6096000" y="72866250"/>
        <a:ext cx="4943475" cy="31813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0.202</cdr:y>
    </cdr:from>
    <cdr:to>
      <cdr:x>0.383</cdr:x>
      <cdr:y>0.302</cdr:y>
    </cdr:to>
    <cdr:sp>
      <cdr:nvSpPr>
        <cdr:cNvPr id="1" name="TextBox 1"/>
        <cdr:cNvSpPr txBox="1">
          <a:spLocks noChangeArrowheads="1"/>
        </cdr:cNvSpPr>
      </cdr:nvSpPr>
      <cdr:spPr>
        <a:xfrm>
          <a:off x="57150" y="781050"/>
          <a:ext cx="2457450" cy="3905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Area Used For Egg Masses = 8.5 m</a:t>
          </a:r>
          <a:r>
            <a:rPr lang="en-US" cap="none" sz="875" b="0" i="0" u="none" baseline="30000">
              <a:latin typeface="Arial"/>
              <a:ea typeface="Arial"/>
              <a:cs typeface="Arial"/>
            </a:rPr>
            <a:t>2</a:t>
          </a:r>
          <a:r>
            <a:rPr lang="en-US" cap="none" sz="875" b="0" i="0" u="none" baseline="0">
              <a:latin typeface="Arial"/>
              <a:ea typeface="Arial"/>
              <a:cs typeface="Arial"/>
            </a:rPr>
            <a:t>
(23 egg masses @ about 0.4 m</a:t>
          </a:r>
          <a:r>
            <a:rPr lang="en-US" cap="none" sz="875" b="0" i="0" u="none" baseline="30000">
              <a:latin typeface="Arial"/>
              <a:ea typeface="Arial"/>
              <a:cs typeface="Arial"/>
            </a:rPr>
            <a:t>2</a:t>
          </a:r>
          <a:r>
            <a:rPr lang="en-US" cap="none" sz="875" b="0" i="0" u="none" baseline="0">
              <a:latin typeface="Arial"/>
              <a:ea typeface="Arial"/>
              <a:cs typeface="Arial"/>
            </a:rPr>
            <a:t> / egg mass)</a:t>
          </a:r>
        </a:p>
      </cdr:txBody>
    </cdr:sp>
  </cdr:relSizeAnchor>
  <cdr:relSizeAnchor xmlns:cdr="http://schemas.openxmlformats.org/drawingml/2006/chartDrawing">
    <cdr:from>
      <cdr:x>0.07375</cdr:x>
      <cdr:y>0.4705</cdr:y>
    </cdr:from>
    <cdr:to>
      <cdr:x>0.08825</cdr:x>
      <cdr:y>0.529</cdr:y>
    </cdr:to>
    <cdr:sp>
      <cdr:nvSpPr>
        <cdr:cNvPr id="2" name="TextBox 2"/>
        <cdr:cNvSpPr txBox="1">
          <a:spLocks noChangeArrowheads="1"/>
        </cdr:cNvSpPr>
      </cdr:nvSpPr>
      <cdr:spPr>
        <a:xfrm>
          <a:off x="476250" y="1828800"/>
          <a:ext cx="95250" cy="2286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0.009</cdr:x>
      <cdr:y>0.34575</cdr:y>
    </cdr:from>
    <cdr:to>
      <cdr:x>0.441</cdr:x>
      <cdr:y>0.6385</cdr:y>
    </cdr:to>
    <cdr:pic>
      <cdr:nvPicPr>
        <cdr:cNvPr id="3" name="Picture 5"/>
        <cdr:cNvPicPr preferRelativeResize="1">
          <a:picLocks noChangeAspect="1"/>
        </cdr:cNvPicPr>
      </cdr:nvPicPr>
      <cdr:blipFill>
        <a:blip r:embed="rId1"/>
        <a:stretch>
          <a:fillRect/>
        </a:stretch>
      </cdr:blipFill>
      <cdr:spPr>
        <a:xfrm>
          <a:off x="57150" y="1343025"/>
          <a:ext cx="2838450" cy="1143000"/>
        </a:xfrm>
        <a:prstGeom prst="rect">
          <a:avLst/>
        </a:prstGeom>
        <a:noFill/>
        <a:ln w="9525" cmpd="sng">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41</xdr:row>
      <xdr:rowOff>47625</xdr:rowOff>
    </xdr:from>
    <xdr:to>
      <xdr:col>15</xdr:col>
      <xdr:colOff>133350</xdr:colOff>
      <xdr:row>51</xdr:row>
      <xdr:rowOff>104775</xdr:rowOff>
    </xdr:to>
    <xdr:graphicFrame>
      <xdr:nvGraphicFramePr>
        <xdr:cNvPr id="1" name="Chart 1"/>
        <xdr:cNvGraphicFramePr/>
      </xdr:nvGraphicFramePr>
      <xdr:xfrm>
        <a:off x="5915025" y="6686550"/>
        <a:ext cx="4362450" cy="1695450"/>
      </xdr:xfrm>
      <a:graphic>
        <a:graphicData uri="http://schemas.openxmlformats.org/drawingml/2006/chart">
          <c:chart xmlns:c="http://schemas.openxmlformats.org/drawingml/2006/chart" r:id="rId1"/>
        </a:graphicData>
      </a:graphic>
    </xdr:graphicFrame>
    <xdr:clientData/>
  </xdr:twoCellAnchor>
  <xdr:twoCellAnchor>
    <xdr:from>
      <xdr:col>1</xdr:col>
      <xdr:colOff>447675</xdr:colOff>
      <xdr:row>74</xdr:row>
      <xdr:rowOff>85725</xdr:rowOff>
    </xdr:from>
    <xdr:to>
      <xdr:col>11</xdr:col>
      <xdr:colOff>257175</xdr:colOff>
      <xdr:row>98</xdr:row>
      <xdr:rowOff>104775</xdr:rowOff>
    </xdr:to>
    <xdr:graphicFrame>
      <xdr:nvGraphicFramePr>
        <xdr:cNvPr id="2" name="Chart 2"/>
        <xdr:cNvGraphicFramePr/>
      </xdr:nvGraphicFramePr>
      <xdr:xfrm>
        <a:off x="1057275" y="12106275"/>
        <a:ext cx="6572250" cy="3905250"/>
      </xdr:xfrm>
      <a:graphic>
        <a:graphicData uri="http://schemas.openxmlformats.org/drawingml/2006/chart">
          <c:chart xmlns:c="http://schemas.openxmlformats.org/drawingml/2006/chart" r:id="rId2"/>
        </a:graphicData>
      </a:graphic>
    </xdr:graphicFrame>
    <xdr:clientData/>
  </xdr:twoCellAnchor>
  <xdr:twoCellAnchor>
    <xdr:from>
      <xdr:col>2</xdr:col>
      <xdr:colOff>85725</xdr:colOff>
      <xdr:row>99</xdr:row>
      <xdr:rowOff>76200</xdr:rowOff>
    </xdr:from>
    <xdr:to>
      <xdr:col>9</xdr:col>
      <xdr:colOff>581025</xdr:colOff>
      <xdr:row>117</xdr:row>
      <xdr:rowOff>123825</xdr:rowOff>
    </xdr:to>
    <xdr:graphicFrame>
      <xdr:nvGraphicFramePr>
        <xdr:cNvPr id="3" name="Chart 3"/>
        <xdr:cNvGraphicFramePr/>
      </xdr:nvGraphicFramePr>
      <xdr:xfrm>
        <a:off x="1304925" y="16144875"/>
        <a:ext cx="5162550" cy="29622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0.14525</cdr:x>
      <cdr:y>0.11175</cdr:y>
    </cdr:from>
    <cdr:to>
      <cdr:x>0.38</cdr:x>
      <cdr:y>0.64425</cdr:y>
    </cdr:to>
    <cdr:sp>
      <cdr:nvSpPr>
        <cdr:cNvPr id="1" name="Rectangle 1"/>
        <cdr:cNvSpPr>
          <a:spLocks/>
        </cdr:cNvSpPr>
      </cdr:nvSpPr>
      <cdr:spPr>
        <a:xfrm>
          <a:off x="695325" y="314325"/>
          <a:ext cx="1133475" cy="1524000"/>
        </a:xfrm>
        <a:prstGeom prst="rect">
          <a:avLst/>
        </a:prstGeom>
        <a:solidFill>
          <a:srgbClr val="00FF00">
            <a:alpha val="2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cdr:x>
      <cdr:y>0.11175</cdr:y>
    </cdr:from>
    <cdr:to>
      <cdr:x>0.68975</cdr:x>
      <cdr:y>0.64425</cdr:y>
    </cdr:to>
    <cdr:sp>
      <cdr:nvSpPr>
        <cdr:cNvPr id="2" name="Rectangle 2"/>
        <cdr:cNvSpPr>
          <a:spLocks/>
        </cdr:cNvSpPr>
      </cdr:nvSpPr>
      <cdr:spPr>
        <a:xfrm>
          <a:off x="1819275" y="314325"/>
          <a:ext cx="1485900" cy="1524000"/>
        </a:xfrm>
        <a:prstGeom prst="rect">
          <a:avLst/>
        </a:prstGeom>
        <a:solidFill>
          <a:srgbClr val="0000FF">
            <a:alpha val="11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0.49475</cdr:x>
      <cdr:y>0.11175</cdr:y>
    </cdr:from>
    <cdr:to>
      <cdr:x>0.54225</cdr:x>
      <cdr:y>0.18825</cdr:y>
    </cdr:to>
    <cdr:sp>
      <cdr:nvSpPr>
        <cdr:cNvPr id="3" name="TextBox 3"/>
        <cdr:cNvSpPr txBox="1">
          <a:spLocks noChangeArrowheads="1"/>
        </cdr:cNvSpPr>
      </cdr:nvSpPr>
      <cdr:spPr>
        <a:xfrm>
          <a:off x="2371725" y="314325"/>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0.1 </a:t>
          </a:r>
        </a:p>
      </cdr:txBody>
    </cdr:sp>
  </cdr:relSizeAnchor>
  <cdr:relSizeAnchor xmlns:cdr="http://schemas.openxmlformats.org/drawingml/2006/chartDrawing">
    <cdr:from>
      <cdr:x>0.233</cdr:x>
      <cdr:y>0.11175</cdr:y>
    </cdr:from>
    <cdr:to>
      <cdr:x>0.2805</cdr:x>
      <cdr:y>0.18825</cdr:y>
    </cdr:to>
    <cdr:sp>
      <cdr:nvSpPr>
        <cdr:cNvPr id="4" name="TextBox 4"/>
        <cdr:cNvSpPr txBox="1">
          <a:spLocks noChangeArrowheads="1"/>
        </cdr:cNvSpPr>
      </cdr:nvSpPr>
      <cdr:spPr>
        <a:xfrm>
          <a:off x="1114425" y="314325"/>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1.0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0.14525</cdr:x>
      <cdr:y>0.14875</cdr:y>
    </cdr:from>
    <cdr:to>
      <cdr:x>0.47975</cdr:x>
      <cdr:y>0.696</cdr:y>
    </cdr:to>
    <cdr:sp>
      <cdr:nvSpPr>
        <cdr:cNvPr id="1" name="Rectangle 1"/>
        <cdr:cNvSpPr>
          <a:spLocks/>
        </cdr:cNvSpPr>
      </cdr:nvSpPr>
      <cdr:spPr>
        <a:xfrm>
          <a:off x="685800" y="419100"/>
          <a:ext cx="1581150" cy="1562100"/>
        </a:xfrm>
        <a:prstGeom prst="rect">
          <a:avLst/>
        </a:prstGeom>
        <a:solidFill>
          <a:srgbClr val="00FF00">
            <a:alpha val="2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0.47975</cdr:x>
      <cdr:y>0.14875</cdr:y>
    </cdr:from>
    <cdr:to>
      <cdr:x>0.87425</cdr:x>
      <cdr:y>0.696</cdr:y>
    </cdr:to>
    <cdr:sp>
      <cdr:nvSpPr>
        <cdr:cNvPr id="2" name="Rectangle 2"/>
        <cdr:cNvSpPr>
          <a:spLocks/>
        </cdr:cNvSpPr>
      </cdr:nvSpPr>
      <cdr:spPr>
        <a:xfrm>
          <a:off x="2257425" y="419100"/>
          <a:ext cx="1866900" cy="1562100"/>
        </a:xfrm>
        <a:prstGeom prst="rect">
          <a:avLst/>
        </a:prstGeom>
        <a:solidFill>
          <a:srgbClr val="0000FF">
            <a:alpha val="11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0.644</cdr:x>
      <cdr:y>0.14875</cdr:y>
    </cdr:from>
    <cdr:to>
      <cdr:x>0.6925</cdr:x>
      <cdr:y>0.22575</cdr:y>
    </cdr:to>
    <cdr:sp>
      <cdr:nvSpPr>
        <cdr:cNvPr id="3" name="TextBox 3"/>
        <cdr:cNvSpPr txBox="1">
          <a:spLocks noChangeArrowheads="1"/>
        </cdr:cNvSpPr>
      </cdr:nvSpPr>
      <cdr:spPr>
        <a:xfrm>
          <a:off x="3038475" y="419100"/>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0.1 </a:t>
          </a:r>
        </a:p>
      </cdr:txBody>
    </cdr:sp>
  </cdr:relSizeAnchor>
  <cdr:relSizeAnchor xmlns:cdr="http://schemas.openxmlformats.org/drawingml/2006/chartDrawing">
    <cdr:from>
      <cdr:x>0.30925</cdr:x>
      <cdr:y>0.14875</cdr:y>
    </cdr:from>
    <cdr:to>
      <cdr:x>0.35775</cdr:x>
      <cdr:y>0.22575</cdr:y>
    </cdr:to>
    <cdr:sp>
      <cdr:nvSpPr>
        <cdr:cNvPr id="4" name="TextBox 4"/>
        <cdr:cNvSpPr txBox="1">
          <a:spLocks noChangeArrowheads="1"/>
        </cdr:cNvSpPr>
      </cdr:nvSpPr>
      <cdr:spPr>
        <a:xfrm>
          <a:off x="1457325" y="419100"/>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1.0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0.1505</cdr:x>
      <cdr:y>0.13075</cdr:y>
    </cdr:from>
    <cdr:to>
      <cdr:x>0.41375</cdr:x>
      <cdr:y>0.68225</cdr:y>
    </cdr:to>
    <cdr:sp>
      <cdr:nvSpPr>
        <cdr:cNvPr id="1" name="Rectangle 1"/>
        <cdr:cNvSpPr>
          <a:spLocks/>
        </cdr:cNvSpPr>
      </cdr:nvSpPr>
      <cdr:spPr>
        <a:xfrm>
          <a:off x="704850" y="371475"/>
          <a:ext cx="1247775" cy="1571625"/>
        </a:xfrm>
        <a:prstGeom prst="rect">
          <a:avLst/>
        </a:prstGeom>
        <a:solidFill>
          <a:srgbClr val="00FF00">
            <a:alpha val="2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0.41375</cdr:x>
      <cdr:y>0.13075</cdr:y>
    </cdr:from>
    <cdr:to>
      <cdr:x>0.756</cdr:x>
      <cdr:y>0.68225</cdr:y>
    </cdr:to>
    <cdr:sp>
      <cdr:nvSpPr>
        <cdr:cNvPr id="2" name="Rectangle 2"/>
        <cdr:cNvSpPr>
          <a:spLocks/>
        </cdr:cNvSpPr>
      </cdr:nvSpPr>
      <cdr:spPr>
        <a:xfrm>
          <a:off x="1952625" y="371475"/>
          <a:ext cx="1619250" cy="1571625"/>
        </a:xfrm>
        <a:prstGeom prst="rect">
          <a:avLst/>
        </a:prstGeom>
        <a:solidFill>
          <a:srgbClr val="0000FF">
            <a:alpha val="11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0.586</cdr:x>
      <cdr:y>0.13075</cdr:y>
    </cdr:from>
    <cdr:to>
      <cdr:x>0.6345</cdr:x>
      <cdr:y>0.2075</cdr:y>
    </cdr:to>
    <cdr:sp>
      <cdr:nvSpPr>
        <cdr:cNvPr id="3" name="TextBox 3"/>
        <cdr:cNvSpPr txBox="1">
          <a:spLocks noChangeArrowheads="1"/>
        </cdr:cNvSpPr>
      </cdr:nvSpPr>
      <cdr:spPr>
        <a:xfrm>
          <a:off x="2762250" y="371475"/>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0.1 </a:t>
          </a:r>
        </a:p>
      </cdr:txBody>
    </cdr:sp>
  </cdr:relSizeAnchor>
  <cdr:relSizeAnchor xmlns:cdr="http://schemas.openxmlformats.org/drawingml/2006/chartDrawing">
    <cdr:from>
      <cdr:x>0.25225</cdr:x>
      <cdr:y>0.13075</cdr:y>
    </cdr:from>
    <cdr:to>
      <cdr:x>0.30075</cdr:x>
      <cdr:y>0.2075</cdr:y>
    </cdr:to>
    <cdr:sp>
      <cdr:nvSpPr>
        <cdr:cNvPr id="4" name="TextBox 4"/>
        <cdr:cNvSpPr txBox="1">
          <a:spLocks noChangeArrowheads="1"/>
        </cdr:cNvSpPr>
      </cdr:nvSpPr>
      <cdr:spPr>
        <a:xfrm>
          <a:off x="1190625" y="371475"/>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1.0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85725</xdr:rowOff>
    </xdr:from>
    <xdr:to>
      <xdr:col>8</xdr:col>
      <xdr:colOff>485775</xdr:colOff>
      <xdr:row>19</xdr:row>
      <xdr:rowOff>19050</xdr:rowOff>
    </xdr:to>
    <xdr:graphicFrame>
      <xdr:nvGraphicFramePr>
        <xdr:cNvPr id="1" name="Chart 1"/>
        <xdr:cNvGraphicFramePr/>
      </xdr:nvGraphicFramePr>
      <xdr:xfrm>
        <a:off x="571500" y="447675"/>
        <a:ext cx="4791075" cy="2847975"/>
      </xdr:xfrm>
      <a:graphic>
        <a:graphicData uri="http://schemas.openxmlformats.org/drawingml/2006/chart">
          <c:chart xmlns:c="http://schemas.openxmlformats.org/drawingml/2006/chart" r:id="rId1"/>
        </a:graphicData>
      </a:graphic>
    </xdr:graphicFrame>
    <xdr:clientData/>
  </xdr:twoCellAnchor>
  <xdr:twoCellAnchor>
    <xdr:from>
      <xdr:col>0</xdr:col>
      <xdr:colOff>561975</xdr:colOff>
      <xdr:row>20</xdr:row>
      <xdr:rowOff>76200</xdr:rowOff>
    </xdr:from>
    <xdr:to>
      <xdr:col>8</xdr:col>
      <xdr:colOff>495300</xdr:colOff>
      <xdr:row>38</xdr:row>
      <xdr:rowOff>28575</xdr:rowOff>
    </xdr:to>
    <xdr:graphicFrame>
      <xdr:nvGraphicFramePr>
        <xdr:cNvPr id="2" name="Chart 2"/>
        <xdr:cNvGraphicFramePr/>
      </xdr:nvGraphicFramePr>
      <xdr:xfrm>
        <a:off x="561975" y="3514725"/>
        <a:ext cx="4810125" cy="2867025"/>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1</xdr:row>
      <xdr:rowOff>28575</xdr:rowOff>
    </xdr:from>
    <xdr:to>
      <xdr:col>17</xdr:col>
      <xdr:colOff>457200</xdr:colOff>
      <xdr:row>18</xdr:row>
      <xdr:rowOff>123825</xdr:rowOff>
    </xdr:to>
    <xdr:graphicFrame>
      <xdr:nvGraphicFramePr>
        <xdr:cNvPr id="3" name="Chart 7"/>
        <xdr:cNvGraphicFramePr/>
      </xdr:nvGraphicFramePr>
      <xdr:xfrm>
        <a:off x="6096000" y="390525"/>
        <a:ext cx="4724400" cy="2847975"/>
      </xdr:xfrm>
      <a:graphic>
        <a:graphicData uri="http://schemas.openxmlformats.org/drawingml/2006/chart">
          <c:chart xmlns:c="http://schemas.openxmlformats.org/drawingml/2006/chart" r:id="rId3"/>
        </a:graphicData>
      </a:graphic>
    </xdr:graphicFrame>
    <xdr:clientData/>
  </xdr:twoCellAnchor>
  <xdr:twoCellAnchor>
    <xdr:from>
      <xdr:col>10</xdr:col>
      <xdr:colOff>9525</xdr:colOff>
      <xdr:row>20</xdr:row>
      <xdr:rowOff>0</xdr:rowOff>
    </xdr:from>
    <xdr:to>
      <xdr:col>17</xdr:col>
      <xdr:colOff>466725</xdr:colOff>
      <xdr:row>37</xdr:row>
      <xdr:rowOff>104775</xdr:rowOff>
    </xdr:to>
    <xdr:graphicFrame>
      <xdr:nvGraphicFramePr>
        <xdr:cNvPr id="4" name="Chart 8"/>
        <xdr:cNvGraphicFramePr/>
      </xdr:nvGraphicFramePr>
      <xdr:xfrm>
        <a:off x="6105525" y="3438525"/>
        <a:ext cx="4724400" cy="285750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0.1045</cdr:y>
    </cdr:from>
    <cdr:to>
      <cdr:x>0.441</cdr:x>
      <cdr:y>0.20125</cdr:y>
    </cdr:to>
    <cdr:sp>
      <cdr:nvSpPr>
        <cdr:cNvPr id="1" name="TextBox 1"/>
        <cdr:cNvSpPr txBox="1">
          <a:spLocks noChangeArrowheads="1"/>
        </cdr:cNvSpPr>
      </cdr:nvSpPr>
      <cdr:spPr>
        <a:xfrm>
          <a:off x="9525" y="428625"/>
          <a:ext cx="2333625" cy="4000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Area Used For Egg Masses = 92 ft</a:t>
          </a:r>
          <a:r>
            <a:rPr lang="en-US" cap="none" sz="800" b="0" i="0" u="none" baseline="30000">
              <a:latin typeface="Arial"/>
              <a:ea typeface="Arial"/>
              <a:cs typeface="Arial"/>
            </a:rPr>
            <a:t>2</a:t>
          </a:r>
          <a:r>
            <a:rPr lang="en-US" cap="none" sz="800" b="0" i="0" u="none" baseline="0">
              <a:latin typeface="Arial"/>
              <a:ea typeface="Arial"/>
              <a:cs typeface="Arial"/>
            </a:rPr>
            <a:t>
(23 egg masses @ about 4 ft</a:t>
          </a:r>
          <a:r>
            <a:rPr lang="en-US" cap="none" sz="800" b="0" i="0" u="none" baseline="30000">
              <a:latin typeface="Arial"/>
              <a:ea typeface="Arial"/>
              <a:cs typeface="Arial"/>
            </a:rPr>
            <a:t>2</a:t>
          </a:r>
          <a:r>
            <a:rPr lang="en-US" cap="none" sz="800" b="0" i="0" u="none" baseline="0">
              <a:latin typeface="Arial"/>
              <a:ea typeface="Arial"/>
              <a:cs typeface="Arial"/>
            </a:rPr>
            <a:t> / egg mass)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0.135</cdr:x>
      <cdr:y>0.66975</cdr:y>
    </cdr:from>
    <cdr:to>
      <cdr:x>0.57225</cdr:x>
      <cdr:y>0.73875</cdr:y>
    </cdr:to>
    <cdr:sp>
      <cdr:nvSpPr>
        <cdr:cNvPr id="1" name="TextBox 1"/>
        <cdr:cNvSpPr txBox="1">
          <a:spLocks noChangeArrowheads="1"/>
        </cdr:cNvSpPr>
      </cdr:nvSpPr>
      <cdr:spPr>
        <a:xfrm>
          <a:off x="657225" y="3686175"/>
          <a:ext cx="2152650" cy="3810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Area Used For Egg Masses = 8.5 m</a:t>
          </a:r>
          <a:r>
            <a:rPr lang="en-US" cap="none" sz="800" b="0" i="0" u="none" baseline="30000">
              <a:latin typeface="Arial"/>
              <a:ea typeface="Arial"/>
              <a:cs typeface="Arial"/>
            </a:rPr>
            <a:t>2</a:t>
          </a:r>
          <a:r>
            <a:rPr lang="en-US" cap="none" sz="800" b="0" i="0" u="none" baseline="0">
              <a:latin typeface="Arial"/>
              <a:ea typeface="Arial"/>
              <a:cs typeface="Arial"/>
            </a:rPr>
            <a:t>
(23 egg masses @ about 0.4 m</a:t>
          </a:r>
          <a:r>
            <a:rPr lang="en-US" cap="none" sz="800" b="0" i="0" u="none" baseline="30000">
              <a:latin typeface="Arial"/>
              <a:ea typeface="Arial"/>
              <a:cs typeface="Arial"/>
            </a:rPr>
            <a:t>2</a:t>
          </a:r>
          <a:r>
            <a:rPr lang="en-US" cap="none" sz="800" b="0" i="0" u="none" baseline="0">
              <a:latin typeface="Arial"/>
              <a:ea typeface="Arial"/>
              <a:cs typeface="Arial"/>
            </a:rPr>
            <a:t> / egg mass)</a:t>
          </a:r>
        </a:p>
      </cdr:txBody>
    </cdr:sp>
  </cdr:relSizeAnchor>
  <cdr:relSizeAnchor xmlns:cdr="http://schemas.openxmlformats.org/drawingml/2006/chartDrawing">
    <cdr:from>
      <cdr:x>0.07875</cdr:x>
      <cdr:y>0.452</cdr:y>
    </cdr:from>
    <cdr:to>
      <cdr:x>0.098</cdr:x>
      <cdr:y>0.49</cdr:y>
    </cdr:to>
    <cdr:sp>
      <cdr:nvSpPr>
        <cdr:cNvPr id="2" name="TextBox 2"/>
        <cdr:cNvSpPr txBox="1">
          <a:spLocks noChangeArrowheads="1"/>
        </cdr:cNvSpPr>
      </cdr:nvSpPr>
      <cdr:spPr>
        <a:xfrm>
          <a:off x="381000" y="2486025"/>
          <a:ext cx="95250"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0.218</cdr:x>
      <cdr:y>0.75925</cdr:y>
    </cdr:from>
    <cdr:to>
      <cdr:x>0.90475</cdr:x>
      <cdr:y>0.96825</cdr:y>
    </cdr:to>
    <cdr:pic>
      <cdr:nvPicPr>
        <cdr:cNvPr id="3" name="Picture 3"/>
        <cdr:cNvPicPr preferRelativeResize="1">
          <a:picLocks noChangeAspect="1"/>
        </cdr:cNvPicPr>
      </cdr:nvPicPr>
      <cdr:blipFill>
        <a:blip r:embed="rId1"/>
        <a:stretch>
          <a:fillRect/>
        </a:stretch>
      </cdr:blipFill>
      <cdr:spPr>
        <a:xfrm>
          <a:off x="1066800" y="4181475"/>
          <a:ext cx="3381375" cy="11525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85725</xdr:rowOff>
    </xdr:from>
    <xdr:to>
      <xdr:col>8</xdr:col>
      <xdr:colOff>485775</xdr:colOff>
      <xdr:row>19</xdr:row>
      <xdr:rowOff>19050</xdr:rowOff>
    </xdr:to>
    <xdr:graphicFrame>
      <xdr:nvGraphicFramePr>
        <xdr:cNvPr id="1" name="Chart 3"/>
        <xdr:cNvGraphicFramePr/>
      </xdr:nvGraphicFramePr>
      <xdr:xfrm>
        <a:off x="571500" y="447675"/>
        <a:ext cx="4791075" cy="2847975"/>
      </xdr:xfrm>
      <a:graphic>
        <a:graphicData uri="http://schemas.openxmlformats.org/drawingml/2006/chart">
          <c:chart xmlns:c="http://schemas.openxmlformats.org/drawingml/2006/chart" r:id="rId1"/>
        </a:graphicData>
      </a:graphic>
    </xdr:graphicFrame>
    <xdr:clientData/>
  </xdr:twoCellAnchor>
  <xdr:twoCellAnchor>
    <xdr:from>
      <xdr:col>0</xdr:col>
      <xdr:colOff>561975</xdr:colOff>
      <xdr:row>20</xdr:row>
      <xdr:rowOff>76200</xdr:rowOff>
    </xdr:from>
    <xdr:to>
      <xdr:col>8</xdr:col>
      <xdr:colOff>495300</xdr:colOff>
      <xdr:row>38</xdr:row>
      <xdr:rowOff>28575</xdr:rowOff>
    </xdr:to>
    <xdr:graphicFrame>
      <xdr:nvGraphicFramePr>
        <xdr:cNvPr id="2" name="Chart 4"/>
        <xdr:cNvGraphicFramePr/>
      </xdr:nvGraphicFramePr>
      <xdr:xfrm>
        <a:off x="561975" y="3514725"/>
        <a:ext cx="4810125" cy="28670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45</xdr:row>
      <xdr:rowOff>66675</xdr:rowOff>
    </xdr:from>
    <xdr:to>
      <xdr:col>8</xdr:col>
      <xdr:colOff>485775</xdr:colOff>
      <xdr:row>62</xdr:row>
      <xdr:rowOff>142875</xdr:rowOff>
    </xdr:to>
    <xdr:graphicFrame>
      <xdr:nvGraphicFramePr>
        <xdr:cNvPr id="3" name="Chart 5"/>
        <xdr:cNvGraphicFramePr/>
      </xdr:nvGraphicFramePr>
      <xdr:xfrm>
        <a:off x="619125" y="7772400"/>
        <a:ext cx="4743450" cy="2828925"/>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63</xdr:row>
      <xdr:rowOff>142875</xdr:rowOff>
    </xdr:from>
    <xdr:to>
      <xdr:col>8</xdr:col>
      <xdr:colOff>514350</xdr:colOff>
      <xdr:row>81</xdr:row>
      <xdr:rowOff>95250</xdr:rowOff>
    </xdr:to>
    <xdr:graphicFrame>
      <xdr:nvGraphicFramePr>
        <xdr:cNvPr id="4" name="Chart 6"/>
        <xdr:cNvGraphicFramePr/>
      </xdr:nvGraphicFramePr>
      <xdr:xfrm>
        <a:off x="638175" y="10763250"/>
        <a:ext cx="4752975" cy="286702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93</xdr:row>
      <xdr:rowOff>85725</xdr:rowOff>
    </xdr:from>
    <xdr:to>
      <xdr:col>9</xdr:col>
      <xdr:colOff>0</xdr:colOff>
      <xdr:row>111</xdr:row>
      <xdr:rowOff>38100</xdr:rowOff>
    </xdr:to>
    <xdr:graphicFrame>
      <xdr:nvGraphicFramePr>
        <xdr:cNvPr id="5" name="Chart 10"/>
        <xdr:cNvGraphicFramePr/>
      </xdr:nvGraphicFramePr>
      <xdr:xfrm>
        <a:off x="619125" y="16097250"/>
        <a:ext cx="4867275" cy="2867025"/>
      </xdr:xfrm>
      <a:graphic>
        <a:graphicData uri="http://schemas.openxmlformats.org/drawingml/2006/chart">
          <c:chart xmlns:c="http://schemas.openxmlformats.org/drawingml/2006/chart" r:id="rId5"/>
        </a:graphicData>
      </a:graphic>
    </xdr:graphicFrame>
    <xdr:clientData/>
  </xdr:twoCellAnchor>
  <xdr:twoCellAnchor>
    <xdr:from>
      <xdr:col>0</xdr:col>
      <xdr:colOff>600075</xdr:colOff>
      <xdr:row>112</xdr:row>
      <xdr:rowOff>104775</xdr:rowOff>
    </xdr:from>
    <xdr:to>
      <xdr:col>8</xdr:col>
      <xdr:colOff>590550</xdr:colOff>
      <xdr:row>130</xdr:row>
      <xdr:rowOff>38100</xdr:rowOff>
    </xdr:to>
    <xdr:graphicFrame>
      <xdr:nvGraphicFramePr>
        <xdr:cNvPr id="6" name="Chart 12"/>
        <xdr:cNvGraphicFramePr/>
      </xdr:nvGraphicFramePr>
      <xdr:xfrm>
        <a:off x="600075" y="19192875"/>
        <a:ext cx="4867275" cy="2847975"/>
      </xdr:xfrm>
      <a:graphic>
        <a:graphicData uri="http://schemas.openxmlformats.org/drawingml/2006/chart">
          <c:chart xmlns:c="http://schemas.openxmlformats.org/drawingml/2006/chart" r:id="rId6"/>
        </a:graphicData>
      </a:graphic>
    </xdr:graphicFrame>
    <xdr:clientData/>
  </xdr:twoCellAnchor>
  <xdr:twoCellAnchor>
    <xdr:from>
      <xdr:col>10</xdr:col>
      <xdr:colOff>0</xdr:colOff>
      <xdr:row>1</xdr:row>
      <xdr:rowOff>28575</xdr:rowOff>
    </xdr:from>
    <xdr:to>
      <xdr:col>17</xdr:col>
      <xdr:colOff>457200</xdr:colOff>
      <xdr:row>18</xdr:row>
      <xdr:rowOff>123825</xdr:rowOff>
    </xdr:to>
    <xdr:graphicFrame>
      <xdr:nvGraphicFramePr>
        <xdr:cNvPr id="7" name="Chart 13"/>
        <xdr:cNvGraphicFramePr/>
      </xdr:nvGraphicFramePr>
      <xdr:xfrm>
        <a:off x="6096000" y="390525"/>
        <a:ext cx="4724400" cy="2847975"/>
      </xdr:xfrm>
      <a:graphic>
        <a:graphicData uri="http://schemas.openxmlformats.org/drawingml/2006/chart">
          <c:chart xmlns:c="http://schemas.openxmlformats.org/drawingml/2006/chart" r:id="rId7"/>
        </a:graphicData>
      </a:graphic>
    </xdr:graphicFrame>
    <xdr:clientData/>
  </xdr:twoCellAnchor>
  <xdr:twoCellAnchor>
    <xdr:from>
      <xdr:col>10</xdr:col>
      <xdr:colOff>9525</xdr:colOff>
      <xdr:row>20</xdr:row>
      <xdr:rowOff>0</xdr:rowOff>
    </xdr:from>
    <xdr:to>
      <xdr:col>17</xdr:col>
      <xdr:colOff>466725</xdr:colOff>
      <xdr:row>37</xdr:row>
      <xdr:rowOff>104775</xdr:rowOff>
    </xdr:to>
    <xdr:graphicFrame>
      <xdr:nvGraphicFramePr>
        <xdr:cNvPr id="8" name="Chart 14"/>
        <xdr:cNvGraphicFramePr/>
      </xdr:nvGraphicFramePr>
      <xdr:xfrm>
        <a:off x="6105525" y="3438525"/>
        <a:ext cx="4724400" cy="2857500"/>
      </xdr:xfrm>
      <a:graphic>
        <a:graphicData uri="http://schemas.openxmlformats.org/drawingml/2006/chart">
          <c:chart xmlns:c="http://schemas.openxmlformats.org/drawingml/2006/chart" r:id="rId8"/>
        </a:graphicData>
      </a:graphic>
    </xdr:graphicFrame>
    <xdr:clientData/>
  </xdr:twoCellAnchor>
  <xdr:twoCellAnchor>
    <xdr:from>
      <xdr:col>10</xdr:col>
      <xdr:colOff>9525</xdr:colOff>
      <xdr:row>92</xdr:row>
      <xdr:rowOff>542925</xdr:rowOff>
    </xdr:from>
    <xdr:to>
      <xdr:col>17</xdr:col>
      <xdr:colOff>466725</xdr:colOff>
      <xdr:row>110</xdr:row>
      <xdr:rowOff>66675</xdr:rowOff>
    </xdr:to>
    <xdr:graphicFrame>
      <xdr:nvGraphicFramePr>
        <xdr:cNvPr id="9" name="Chart 15"/>
        <xdr:cNvGraphicFramePr/>
      </xdr:nvGraphicFramePr>
      <xdr:xfrm>
        <a:off x="6105525" y="16011525"/>
        <a:ext cx="4724400" cy="2819400"/>
      </xdr:xfrm>
      <a:graphic>
        <a:graphicData uri="http://schemas.openxmlformats.org/drawingml/2006/chart">
          <c:chart xmlns:c="http://schemas.openxmlformats.org/drawingml/2006/chart" r:id="rId9"/>
        </a:graphicData>
      </a:graphic>
    </xdr:graphicFrame>
    <xdr:clientData/>
  </xdr:twoCellAnchor>
  <xdr:twoCellAnchor>
    <xdr:from>
      <xdr:col>10</xdr:col>
      <xdr:colOff>9525</xdr:colOff>
      <xdr:row>111</xdr:row>
      <xdr:rowOff>123825</xdr:rowOff>
    </xdr:from>
    <xdr:to>
      <xdr:col>17</xdr:col>
      <xdr:colOff>476250</xdr:colOff>
      <xdr:row>129</xdr:row>
      <xdr:rowOff>104775</xdr:rowOff>
    </xdr:to>
    <xdr:graphicFrame>
      <xdr:nvGraphicFramePr>
        <xdr:cNvPr id="10" name="Chart 16"/>
        <xdr:cNvGraphicFramePr/>
      </xdr:nvGraphicFramePr>
      <xdr:xfrm>
        <a:off x="6105525" y="19050000"/>
        <a:ext cx="4733925" cy="2895600"/>
      </xdr:xfrm>
      <a:graphic>
        <a:graphicData uri="http://schemas.openxmlformats.org/drawingml/2006/chart">
          <c:chart xmlns:c="http://schemas.openxmlformats.org/drawingml/2006/chart" r:id="rId10"/>
        </a:graphicData>
      </a:graphic>
    </xdr:graphicFrame>
    <xdr:clientData/>
  </xdr:twoCellAnchor>
  <xdr:twoCellAnchor>
    <xdr:from>
      <xdr:col>18</xdr:col>
      <xdr:colOff>419100</xdr:colOff>
      <xdr:row>2</xdr:row>
      <xdr:rowOff>0</xdr:rowOff>
    </xdr:from>
    <xdr:to>
      <xdr:col>24</xdr:col>
      <xdr:colOff>495300</xdr:colOff>
      <xdr:row>19</xdr:row>
      <xdr:rowOff>95250</xdr:rowOff>
    </xdr:to>
    <xdr:graphicFrame>
      <xdr:nvGraphicFramePr>
        <xdr:cNvPr id="11" name="Chart 17"/>
        <xdr:cNvGraphicFramePr/>
      </xdr:nvGraphicFramePr>
      <xdr:xfrm>
        <a:off x="11391900" y="523875"/>
        <a:ext cx="5200650" cy="2847975"/>
      </xdr:xfrm>
      <a:graphic>
        <a:graphicData uri="http://schemas.openxmlformats.org/drawingml/2006/chart">
          <c:chart xmlns:c="http://schemas.openxmlformats.org/drawingml/2006/chart" r:id="rId11"/>
        </a:graphicData>
      </a:graphic>
    </xdr:graphicFrame>
    <xdr:clientData/>
  </xdr:twoCellAnchor>
  <xdr:twoCellAnchor>
    <xdr:from>
      <xdr:col>18</xdr:col>
      <xdr:colOff>409575</xdr:colOff>
      <xdr:row>20</xdr:row>
      <xdr:rowOff>142875</xdr:rowOff>
    </xdr:from>
    <xdr:to>
      <xdr:col>24</xdr:col>
      <xdr:colOff>504825</xdr:colOff>
      <xdr:row>38</xdr:row>
      <xdr:rowOff>38100</xdr:rowOff>
    </xdr:to>
    <xdr:graphicFrame>
      <xdr:nvGraphicFramePr>
        <xdr:cNvPr id="12" name="Chart 18"/>
        <xdr:cNvGraphicFramePr/>
      </xdr:nvGraphicFramePr>
      <xdr:xfrm>
        <a:off x="11382375" y="3581400"/>
        <a:ext cx="5219700" cy="2809875"/>
      </xdr:xfrm>
      <a:graphic>
        <a:graphicData uri="http://schemas.openxmlformats.org/drawingml/2006/chart">
          <c:chart xmlns:c="http://schemas.openxmlformats.org/drawingml/2006/chart" r:id="rId12"/>
        </a:graphicData>
      </a:graphic>
    </xdr:graphicFrame>
    <xdr:clientData/>
  </xdr:twoCellAnchor>
  <xdr:twoCellAnchor>
    <xdr:from>
      <xdr:col>9</xdr:col>
      <xdr:colOff>561975</xdr:colOff>
      <xdr:row>141</xdr:row>
      <xdr:rowOff>114300</xdr:rowOff>
    </xdr:from>
    <xdr:to>
      <xdr:col>17</xdr:col>
      <xdr:colOff>581025</xdr:colOff>
      <xdr:row>159</xdr:row>
      <xdr:rowOff>66675</xdr:rowOff>
    </xdr:to>
    <xdr:graphicFrame>
      <xdr:nvGraphicFramePr>
        <xdr:cNvPr id="13" name="Chart 19"/>
        <xdr:cNvGraphicFramePr/>
      </xdr:nvGraphicFramePr>
      <xdr:xfrm>
        <a:off x="6048375" y="24117300"/>
        <a:ext cx="4895850" cy="3190875"/>
      </xdr:xfrm>
      <a:graphic>
        <a:graphicData uri="http://schemas.openxmlformats.org/drawingml/2006/chart">
          <c:chart xmlns:c="http://schemas.openxmlformats.org/drawingml/2006/chart" r:id="rId13"/>
        </a:graphicData>
      </a:graphic>
    </xdr:graphicFrame>
    <xdr:clientData/>
  </xdr:twoCellAnchor>
  <xdr:twoCellAnchor>
    <xdr:from>
      <xdr:col>9</xdr:col>
      <xdr:colOff>561975</xdr:colOff>
      <xdr:row>160</xdr:row>
      <xdr:rowOff>104775</xdr:rowOff>
    </xdr:from>
    <xdr:to>
      <xdr:col>17</xdr:col>
      <xdr:colOff>561975</xdr:colOff>
      <xdr:row>179</xdr:row>
      <xdr:rowOff>57150</xdr:rowOff>
    </xdr:to>
    <xdr:graphicFrame>
      <xdr:nvGraphicFramePr>
        <xdr:cNvPr id="14" name="Chart 20"/>
        <xdr:cNvGraphicFramePr/>
      </xdr:nvGraphicFramePr>
      <xdr:xfrm>
        <a:off x="6048375" y="27508200"/>
        <a:ext cx="4876800" cy="3028950"/>
      </xdr:xfrm>
      <a:graphic>
        <a:graphicData uri="http://schemas.openxmlformats.org/drawingml/2006/chart">
          <c:chart xmlns:c="http://schemas.openxmlformats.org/drawingml/2006/chart" r:id="rId14"/>
        </a:graphicData>
      </a:graphic>
    </xdr:graphicFrame>
    <xdr:clientData/>
  </xdr:twoCellAnchor>
  <xdr:twoCellAnchor>
    <xdr:from>
      <xdr:col>18</xdr:col>
      <xdr:colOff>28575</xdr:colOff>
      <xdr:row>97</xdr:row>
      <xdr:rowOff>123825</xdr:rowOff>
    </xdr:from>
    <xdr:to>
      <xdr:col>24</xdr:col>
      <xdr:colOff>228600</xdr:colOff>
      <xdr:row>123</xdr:row>
      <xdr:rowOff>47625</xdr:rowOff>
    </xdr:to>
    <xdr:graphicFrame>
      <xdr:nvGraphicFramePr>
        <xdr:cNvPr id="15" name="Chart 22"/>
        <xdr:cNvGraphicFramePr/>
      </xdr:nvGraphicFramePr>
      <xdr:xfrm>
        <a:off x="11001375" y="16783050"/>
        <a:ext cx="5324475" cy="4133850"/>
      </xdr:xfrm>
      <a:graphic>
        <a:graphicData uri="http://schemas.openxmlformats.org/drawingml/2006/chart">
          <c:chart xmlns:c="http://schemas.openxmlformats.org/drawingml/2006/chart" r:id="rId15"/>
        </a:graphicData>
      </a:graphic>
    </xdr:graphicFrame>
    <xdr:clientData/>
  </xdr:twoCellAnchor>
  <xdr:twoCellAnchor>
    <xdr:from>
      <xdr:col>18</xdr:col>
      <xdr:colOff>390525</xdr:colOff>
      <xdr:row>44</xdr:row>
      <xdr:rowOff>381000</xdr:rowOff>
    </xdr:from>
    <xdr:to>
      <xdr:col>24</xdr:col>
      <xdr:colOff>190500</xdr:colOff>
      <xdr:row>79</xdr:row>
      <xdr:rowOff>9525</xdr:rowOff>
    </xdr:to>
    <xdr:graphicFrame>
      <xdr:nvGraphicFramePr>
        <xdr:cNvPr id="16" name="Chart 25"/>
        <xdr:cNvGraphicFramePr/>
      </xdr:nvGraphicFramePr>
      <xdr:xfrm>
        <a:off x="11363325" y="7705725"/>
        <a:ext cx="4924425" cy="5514975"/>
      </xdr:xfrm>
      <a:graphic>
        <a:graphicData uri="http://schemas.openxmlformats.org/drawingml/2006/chart">
          <c:chart xmlns:c="http://schemas.openxmlformats.org/drawingml/2006/chart" r:id="rId16"/>
        </a:graphicData>
      </a:graphic>
    </xdr:graphicFrame>
    <xdr:clientData/>
  </xdr:twoCellAnchor>
  <xdr:twoCellAnchor>
    <xdr:from>
      <xdr:col>10</xdr:col>
      <xdr:colOff>0</xdr:colOff>
      <xdr:row>46</xdr:row>
      <xdr:rowOff>76200</xdr:rowOff>
    </xdr:from>
    <xdr:to>
      <xdr:col>17</xdr:col>
      <xdr:colOff>523875</xdr:colOff>
      <xdr:row>64</xdr:row>
      <xdr:rowOff>38100</xdr:rowOff>
    </xdr:to>
    <xdr:graphicFrame>
      <xdr:nvGraphicFramePr>
        <xdr:cNvPr id="17" name="Chart 26"/>
        <xdr:cNvGraphicFramePr/>
      </xdr:nvGraphicFramePr>
      <xdr:xfrm>
        <a:off x="6096000" y="7943850"/>
        <a:ext cx="4791075" cy="2876550"/>
      </xdr:xfrm>
      <a:graphic>
        <a:graphicData uri="http://schemas.openxmlformats.org/drawingml/2006/chart">
          <c:chart xmlns:c="http://schemas.openxmlformats.org/drawingml/2006/chart" r:id="rId17"/>
        </a:graphicData>
      </a:graphic>
    </xdr:graphicFrame>
    <xdr:clientData/>
  </xdr:twoCellAnchor>
  <xdr:twoCellAnchor>
    <xdr:from>
      <xdr:col>10</xdr:col>
      <xdr:colOff>9525</xdr:colOff>
      <xdr:row>65</xdr:row>
      <xdr:rowOff>85725</xdr:rowOff>
    </xdr:from>
    <xdr:to>
      <xdr:col>17</xdr:col>
      <xdr:colOff>542925</xdr:colOff>
      <xdr:row>83</xdr:row>
      <xdr:rowOff>19050</xdr:rowOff>
    </xdr:to>
    <xdr:graphicFrame>
      <xdr:nvGraphicFramePr>
        <xdr:cNvPr id="18" name="Chart 27"/>
        <xdr:cNvGraphicFramePr/>
      </xdr:nvGraphicFramePr>
      <xdr:xfrm>
        <a:off x="6105525" y="11029950"/>
        <a:ext cx="4800600" cy="2847975"/>
      </xdr:xfrm>
      <a:graphic>
        <a:graphicData uri="http://schemas.openxmlformats.org/drawingml/2006/chart">
          <c:chart xmlns:c="http://schemas.openxmlformats.org/drawingml/2006/chart" r:id="rId18"/>
        </a:graphicData>
      </a:graphic>
    </xdr:graphicFrame>
    <xdr:clientData/>
  </xdr:twoCellAnchor>
  <xdr:twoCellAnchor>
    <xdr:from>
      <xdr:col>0</xdr:col>
      <xdr:colOff>523875</xdr:colOff>
      <xdr:row>141</xdr:row>
      <xdr:rowOff>0</xdr:rowOff>
    </xdr:from>
    <xdr:to>
      <xdr:col>8</xdr:col>
      <xdr:colOff>504825</xdr:colOff>
      <xdr:row>158</xdr:row>
      <xdr:rowOff>95250</xdr:rowOff>
    </xdr:to>
    <xdr:graphicFrame>
      <xdr:nvGraphicFramePr>
        <xdr:cNvPr id="19" name="Chart 28"/>
        <xdr:cNvGraphicFramePr/>
      </xdr:nvGraphicFramePr>
      <xdr:xfrm>
        <a:off x="523875" y="24003000"/>
        <a:ext cx="4857750" cy="3171825"/>
      </xdr:xfrm>
      <a:graphic>
        <a:graphicData uri="http://schemas.openxmlformats.org/drawingml/2006/chart">
          <c:chart xmlns:c="http://schemas.openxmlformats.org/drawingml/2006/chart" r:id="rId19"/>
        </a:graphicData>
      </a:graphic>
    </xdr:graphicFrame>
    <xdr:clientData/>
  </xdr:twoCellAnchor>
  <xdr:twoCellAnchor>
    <xdr:from>
      <xdr:col>0</xdr:col>
      <xdr:colOff>523875</xdr:colOff>
      <xdr:row>159</xdr:row>
      <xdr:rowOff>142875</xdr:rowOff>
    </xdr:from>
    <xdr:to>
      <xdr:col>8</xdr:col>
      <xdr:colOff>514350</xdr:colOff>
      <xdr:row>178</xdr:row>
      <xdr:rowOff>95250</xdr:rowOff>
    </xdr:to>
    <xdr:graphicFrame>
      <xdr:nvGraphicFramePr>
        <xdr:cNvPr id="20" name="Chart 29"/>
        <xdr:cNvGraphicFramePr/>
      </xdr:nvGraphicFramePr>
      <xdr:xfrm>
        <a:off x="523875" y="27384375"/>
        <a:ext cx="4867275" cy="3028950"/>
      </xdr:xfrm>
      <a:graphic>
        <a:graphicData uri="http://schemas.openxmlformats.org/drawingml/2006/chart">
          <c:chart xmlns:c="http://schemas.openxmlformats.org/drawingml/2006/chart" r:id="rId20"/>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145</xdr:row>
      <xdr:rowOff>0</xdr:rowOff>
    </xdr:from>
    <xdr:to>
      <xdr:col>19</xdr:col>
      <xdr:colOff>533400</xdr:colOff>
      <xdr:row>162</xdr:row>
      <xdr:rowOff>133350</xdr:rowOff>
    </xdr:to>
    <xdr:graphicFrame>
      <xdr:nvGraphicFramePr>
        <xdr:cNvPr id="1" name="Chart 20"/>
        <xdr:cNvGraphicFramePr/>
      </xdr:nvGraphicFramePr>
      <xdr:xfrm>
        <a:off x="11020425" y="23479125"/>
        <a:ext cx="4743450" cy="2886075"/>
      </xdr:xfrm>
      <a:graphic>
        <a:graphicData uri="http://schemas.openxmlformats.org/drawingml/2006/chart">
          <c:chart xmlns:c="http://schemas.openxmlformats.org/drawingml/2006/chart" r:id="rId1"/>
        </a:graphicData>
      </a:graphic>
    </xdr:graphicFrame>
    <xdr:clientData/>
  </xdr:twoCellAnchor>
  <xdr:twoCellAnchor>
    <xdr:from>
      <xdr:col>10</xdr:col>
      <xdr:colOff>485775</xdr:colOff>
      <xdr:row>172</xdr:row>
      <xdr:rowOff>85725</xdr:rowOff>
    </xdr:from>
    <xdr:to>
      <xdr:col>18</xdr:col>
      <xdr:colOff>352425</xdr:colOff>
      <xdr:row>190</xdr:row>
      <xdr:rowOff>104775</xdr:rowOff>
    </xdr:to>
    <xdr:graphicFrame>
      <xdr:nvGraphicFramePr>
        <xdr:cNvPr id="2" name="Chart 8"/>
        <xdr:cNvGraphicFramePr/>
      </xdr:nvGraphicFramePr>
      <xdr:xfrm>
        <a:off x="10229850" y="27936825"/>
        <a:ext cx="4743450" cy="2933700"/>
      </xdr:xfrm>
      <a:graphic>
        <a:graphicData uri="http://schemas.openxmlformats.org/drawingml/2006/chart">
          <c:chart xmlns:c="http://schemas.openxmlformats.org/drawingml/2006/chart" r:id="rId2"/>
        </a:graphicData>
      </a:graphic>
    </xdr:graphicFrame>
    <xdr:clientData/>
  </xdr:twoCellAnchor>
  <xdr:twoCellAnchor>
    <xdr:from>
      <xdr:col>8</xdr:col>
      <xdr:colOff>180975</xdr:colOff>
      <xdr:row>180</xdr:row>
      <xdr:rowOff>38100</xdr:rowOff>
    </xdr:from>
    <xdr:to>
      <xdr:col>16</xdr:col>
      <xdr:colOff>28575</xdr:colOff>
      <xdr:row>198</xdr:row>
      <xdr:rowOff>76200</xdr:rowOff>
    </xdr:to>
    <xdr:graphicFrame>
      <xdr:nvGraphicFramePr>
        <xdr:cNvPr id="3" name="Chart 13"/>
        <xdr:cNvGraphicFramePr/>
      </xdr:nvGraphicFramePr>
      <xdr:xfrm>
        <a:off x="8705850" y="29184600"/>
        <a:ext cx="4724400" cy="2952750"/>
      </xdr:xfrm>
      <a:graphic>
        <a:graphicData uri="http://schemas.openxmlformats.org/drawingml/2006/chart">
          <c:chart xmlns:c="http://schemas.openxmlformats.org/drawingml/2006/chart" r:id="rId3"/>
        </a:graphicData>
      </a:graphic>
    </xdr:graphicFrame>
    <xdr:clientData/>
  </xdr:twoCellAnchor>
  <xdr:twoCellAnchor>
    <xdr:from>
      <xdr:col>10</xdr:col>
      <xdr:colOff>581025</xdr:colOff>
      <xdr:row>143</xdr:row>
      <xdr:rowOff>152400</xdr:rowOff>
    </xdr:from>
    <xdr:to>
      <xdr:col>18</xdr:col>
      <xdr:colOff>419100</xdr:colOff>
      <xdr:row>162</xdr:row>
      <xdr:rowOff>19050</xdr:rowOff>
    </xdr:to>
    <xdr:graphicFrame>
      <xdr:nvGraphicFramePr>
        <xdr:cNvPr id="4" name="Chart 9"/>
        <xdr:cNvGraphicFramePr/>
      </xdr:nvGraphicFramePr>
      <xdr:xfrm>
        <a:off x="10325100" y="23307675"/>
        <a:ext cx="4714875" cy="2943225"/>
      </xdr:xfrm>
      <a:graphic>
        <a:graphicData uri="http://schemas.openxmlformats.org/drawingml/2006/chart">
          <c:chart xmlns:c="http://schemas.openxmlformats.org/drawingml/2006/chart" r:id="rId4"/>
        </a:graphicData>
      </a:graphic>
    </xdr:graphicFrame>
    <xdr:clientData/>
  </xdr:twoCellAnchor>
  <xdr:twoCellAnchor>
    <xdr:from>
      <xdr:col>19</xdr:col>
      <xdr:colOff>28575</xdr:colOff>
      <xdr:row>141</xdr:row>
      <xdr:rowOff>28575</xdr:rowOff>
    </xdr:from>
    <xdr:to>
      <xdr:col>26</xdr:col>
      <xdr:colOff>476250</xdr:colOff>
      <xdr:row>159</xdr:row>
      <xdr:rowOff>57150</xdr:rowOff>
    </xdr:to>
    <xdr:graphicFrame>
      <xdr:nvGraphicFramePr>
        <xdr:cNvPr id="5" name="Chart 2"/>
        <xdr:cNvGraphicFramePr/>
      </xdr:nvGraphicFramePr>
      <xdr:xfrm>
        <a:off x="15259050" y="22860000"/>
        <a:ext cx="4714875" cy="2943225"/>
      </xdr:xfrm>
      <a:graphic>
        <a:graphicData uri="http://schemas.openxmlformats.org/drawingml/2006/chart">
          <c:chart xmlns:c="http://schemas.openxmlformats.org/drawingml/2006/chart" r:id="rId5"/>
        </a:graphicData>
      </a:graphic>
    </xdr:graphicFrame>
    <xdr:clientData/>
  </xdr:twoCellAnchor>
  <xdr:twoCellAnchor>
    <xdr:from>
      <xdr:col>19</xdr:col>
      <xdr:colOff>28575</xdr:colOff>
      <xdr:row>169</xdr:row>
      <xdr:rowOff>152400</xdr:rowOff>
    </xdr:from>
    <xdr:to>
      <xdr:col>26</xdr:col>
      <xdr:colOff>495300</xdr:colOff>
      <xdr:row>188</xdr:row>
      <xdr:rowOff>0</xdr:rowOff>
    </xdr:to>
    <xdr:graphicFrame>
      <xdr:nvGraphicFramePr>
        <xdr:cNvPr id="6" name="Chart 6"/>
        <xdr:cNvGraphicFramePr/>
      </xdr:nvGraphicFramePr>
      <xdr:xfrm>
        <a:off x="15259050" y="27517725"/>
        <a:ext cx="4733925" cy="2924175"/>
      </xdr:xfrm>
      <a:graphic>
        <a:graphicData uri="http://schemas.openxmlformats.org/drawingml/2006/chart">
          <c:chart xmlns:c="http://schemas.openxmlformats.org/drawingml/2006/chart" r:id="rId6"/>
        </a:graphicData>
      </a:graphic>
    </xdr:graphicFrame>
    <xdr:clientData/>
  </xdr:twoCellAnchor>
  <xdr:twoCellAnchor>
    <xdr:from>
      <xdr:col>10</xdr:col>
      <xdr:colOff>342900</xdr:colOff>
      <xdr:row>145</xdr:row>
      <xdr:rowOff>142875</xdr:rowOff>
    </xdr:from>
    <xdr:to>
      <xdr:col>18</xdr:col>
      <xdr:colOff>171450</xdr:colOff>
      <xdr:row>164</xdr:row>
      <xdr:rowOff>9525</xdr:rowOff>
    </xdr:to>
    <xdr:graphicFrame>
      <xdr:nvGraphicFramePr>
        <xdr:cNvPr id="7" name="Chart 1"/>
        <xdr:cNvGraphicFramePr/>
      </xdr:nvGraphicFramePr>
      <xdr:xfrm>
        <a:off x="10086975" y="23622000"/>
        <a:ext cx="4705350" cy="2943225"/>
      </xdr:xfrm>
      <a:graphic>
        <a:graphicData uri="http://schemas.openxmlformats.org/drawingml/2006/chart">
          <c:chart xmlns:c="http://schemas.openxmlformats.org/drawingml/2006/chart" r:id="rId7"/>
        </a:graphicData>
      </a:graphic>
    </xdr:graphicFrame>
    <xdr:clientData/>
  </xdr:twoCellAnchor>
  <xdr:twoCellAnchor>
    <xdr:from>
      <xdr:col>10</xdr:col>
      <xdr:colOff>133350</xdr:colOff>
      <xdr:row>168</xdr:row>
      <xdr:rowOff>38100</xdr:rowOff>
    </xdr:from>
    <xdr:to>
      <xdr:col>17</xdr:col>
      <xdr:colOff>590550</xdr:colOff>
      <xdr:row>186</xdr:row>
      <xdr:rowOff>38100</xdr:rowOff>
    </xdr:to>
    <xdr:graphicFrame>
      <xdr:nvGraphicFramePr>
        <xdr:cNvPr id="8" name="Chart 4"/>
        <xdr:cNvGraphicFramePr/>
      </xdr:nvGraphicFramePr>
      <xdr:xfrm>
        <a:off x="9877425" y="27241500"/>
        <a:ext cx="4724400" cy="2914650"/>
      </xdr:xfrm>
      <a:graphic>
        <a:graphicData uri="http://schemas.openxmlformats.org/drawingml/2006/chart">
          <c:chart xmlns:c="http://schemas.openxmlformats.org/drawingml/2006/chart" r:id="rId8"/>
        </a:graphicData>
      </a:graphic>
    </xdr:graphicFrame>
    <xdr:clientData/>
  </xdr:twoCellAnchor>
  <xdr:twoCellAnchor>
    <xdr:from>
      <xdr:col>10</xdr:col>
      <xdr:colOff>476250</xdr:colOff>
      <xdr:row>195</xdr:row>
      <xdr:rowOff>95250</xdr:rowOff>
    </xdr:from>
    <xdr:to>
      <xdr:col>18</xdr:col>
      <xdr:colOff>323850</xdr:colOff>
      <xdr:row>213</xdr:row>
      <xdr:rowOff>133350</xdr:rowOff>
    </xdr:to>
    <xdr:graphicFrame>
      <xdr:nvGraphicFramePr>
        <xdr:cNvPr id="9" name="Chart 19"/>
        <xdr:cNvGraphicFramePr/>
      </xdr:nvGraphicFramePr>
      <xdr:xfrm>
        <a:off x="10220325" y="31670625"/>
        <a:ext cx="4724400" cy="2952750"/>
      </xdr:xfrm>
      <a:graphic>
        <a:graphicData uri="http://schemas.openxmlformats.org/drawingml/2006/chart">
          <c:chart xmlns:c="http://schemas.openxmlformats.org/drawingml/2006/chart" r:id="rId9"/>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E1:BA133" sheet="PCWA Eggs"/>
  </cacheSource>
  <cacheFields count="49">
    <cacheField name="Site #">
      <sharedItems containsSemiMixedTypes="0" containsString="0" containsMixedTypes="0" containsNumber="1" containsInteger="1" count="13">
        <n v="12"/>
        <n v="14"/>
        <n v="20"/>
        <n v="23"/>
        <n v="24"/>
        <n v="29"/>
        <n v="35"/>
        <n v="36"/>
        <n v="38"/>
        <n v="39"/>
        <n v="4"/>
        <n v="5"/>
        <n v="8"/>
      </sharedItems>
    </cacheField>
    <cacheField name="Site">
      <sharedItems containsMixedTypes="0" count="13">
        <s v="AMPH MF 24.1 NF of MFAR @ Confluence"/>
        <s v="AMPH MF 26.2 above Ralston Afterbay"/>
        <s v="AMPH R 1.2"/>
        <s v="AMPH R 14.3"/>
        <s v="AMPH R 20.9"/>
        <s v="AMPH LC 0.0 Rubicon @ Confluence Long Canyon"/>
        <s v="AMPH NF 35.7 Mainstem"/>
        <s v="AMPH NF 35.7 Shirttail Creek"/>
        <s v="AMPH  NFMF 1.7"/>
        <s v="AMPH NFMF 1.7 Downstream of Circle Bridge"/>
        <s v="AMPH MF 9.3 Todd Creek"/>
        <s v="AMPH MF 9.3 Gas Canyon"/>
        <s v="AMPH MF 14.1 Otter Creek"/>
      </sharedItems>
    </cacheField>
    <cacheField name="Date">
      <sharedItems containsSemiMixedTypes="0" containsNonDate="0" containsDate="1" containsString="0" containsMixedTypes="0" count="15">
        <d v="2007-05-23T00:00:00.000"/>
        <d v="2007-06-08T00:00:00.000"/>
        <d v="2007-06-07T00:00:00.000"/>
        <d v="2007-05-22T00:00:00.000"/>
        <d v="2007-05-30T00:00:00.000"/>
        <d v="2007-05-29T00:00:00.000"/>
        <d v="2005-05-25T00:00:00.000"/>
        <d v="2007-06-12T00:00:00.000"/>
        <d v="2007-06-04T00:00:00.000"/>
        <d v="2007-05-18T00:00:00.000"/>
        <d v="2007-06-11T00:00:00.000"/>
        <d v="2007-05-17T00:00:00.000"/>
        <d v="2007-06-05T00:00:00.000"/>
        <d v="2007-05-21T00:00:00.000"/>
        <d v="2007-06-06T00:00:00.000"/>
      </sharedItems>
    </cacheField>
    <cacheField name="Observers">
      <sharedItems containsBlank="1" containsMixedTypes="0" count="13">
        <s v="TEG, CVD, TD, RK"/>
        <m/>
        <s v="BF, PG"/>
        <s v="EG, CVD, CB"/>
        <s v="CVD, TEG, TDG, CB"/>
        <s v="P.Graf, B.Freiermuth"/>
        <s v="TEG, CVD, TDG, CB"/>
        <s v="BF, CVD, RK"/>
        <s v="BF, PG, CB"/>
        <s v="EG, CVD"/>
        <s v="PG, BF"/>
        <s v="EG, CVD, TD, RK"/>
        <s v="TE, CVD, CB"/>
      </sharedItems>
    </cacheField>
    <cacheField name="Start North UTM">
      <sharedItems containsBlank="1" containsMixedTypes="1" containsNumber="1" containsInteger="1" count="13">
        <n v="4320352"/>
        <m/>
        <n v="4319776"/>
        <n v="4310638"/>
        <s v="No signal see map"/>
        <n v="4314068"/>
        <n v="4317863"/>
        <n v="4322641"/>
        <n v="4321631"/>
        <n v="4314552"/>
        <n v="4314803"/>
        <n v="4314798"/>
        <n v="4314141"/>
      </sharedItems>
    </cacheField>
    <cacheField name="Start East UTM">
      <sharedItems containsString="0" containsBlank="1" containsMixedTypes="0" containsNumber="1" containsInteger="1" count="12">
        <n v="695168"/>
        <m/>
        <n v="696382"/>
        <n v="710103"/>
        <n v="717245"/>
        <n v="699944"/>
        <n v="680918"/>
        <n v="697164"/>
        <n v="679847"/>
        <n v="679004"/>
        <n v="679003"/>
        <n v="685728"/>
      </sharedItems>
    </cacheField>
    <cacheField name="WYPT">
      <sharedItems containsString="0" containsBlank="1" containsMixedTypes="0" containsNumber="1" containsInteger="1" count="13">
        <n v="155"/>
        <m/>
        <n v="95"/>
        <n v="152"/>
        <n v="184"/>
        <n v="114"/>
        <n v="173"/>
        <n v="78"/>
        <n v="98"/>
        <n v="64"/>
        <n v="10"/>
        <n v="129"/>
        <n v="138"/>
      </sharedItems>
    </cacheField>
    <cacheField name="Accuracy">
      <sharedItems containsBlank="1" containsMixedTypes="1" containsNumber="1" containsInteger="1" count="10">
        <n v="70"/>
        <m/>
        <n v="25"/>
        <n v="190"/>
        <n v="20"/>
        <n v="150"/>
        <s v="28ft."/>
        <n v="15"/>
        <n v="18"/>
        <n v="55"/>
      </sharedItems>
    </cacheField>
    <cacheField name="Elevation">
      <sharedItems containsBlank="1" containsMixedTypes="1" containsNumber="1" containsInteger="1" count="9">
        <n v="1100"/>
        <m/>
        <n v="3300"/>
        <s v="656-657"/>
        <s v="662-663"/>
        <n v="900"/>
        <n v="660"/>
        <n v="825"/>
        <n v="800"/>
      </sharedItems>
    </cacheField>
    <cacheField name="photo #">
      <sharedItems containsBlank="1" containsMixedTypes="1" containsNumber="1" containsInteger="1" count="9">
        <s v="625,626, 629, 630"/>
        <m/>
        <s v="100-515,516"/>
        <s v=" 100-523,524"/>
        <s v="457,458, 464, 465"/>
        <n v="1480"/>
        <n v="483484"/>
        <s v="426-437"/>
        <n v="431"/>
      </sharedItems>
    </cacheField>
    <cacheField name="GPS or Topo">
      <sharedItems containsBlank="1" containsMixedTypes="0" count="4">
        <s v="unit 4"/>
        <m/>
        <s v="unit 3"/>
        <s v="unit 5"/>
      </sharedItems>
    </cacheField>
    <cacheField name="End North UTM">
      <sharedItems containsBlank="1" containsMixedTypes="1" containsNumber="1" containsInteger="1" count="13">
        <n v="4320554"/>
        <m/>
        <n v="4320336"/>
        <n v="4317733"/>
        <s v="No signal see map"/>
        <n v="4314861"/>
        <n v="4318010"/>
        <n v="4323737"/>
        <n v="4322049"/>
        <n v="4314653"/>
        <s v="no reception"/>
        <n v="4315052"/>
        <n v="4314265"/>
      </sharedItems>
    </cacheField>
    <cacheField name="End East UTM">
      <sharedItems containsString="0" containsBlank="1" containsMixedTypes="0" containsNumber="1" containsInteger="1" count="11">
        <n v="695804"/>
        <m/>
        <n v="696790"/>
        <n v="698087"/>
        <n v="717783"/>
        <n v="700556"/>
        <n v="681488"/>
        <n v="697723"/>
        <n v="679902"/>
        <n v="679155"/>
        <n v="686476"/>
      </sharedItems>
    </cacheField>
    <cacheField name="WYPT2">
      <sharedItems containsString="0" containsBlank="1" containsMixedTypes="0" containsNumber="1" containsInteger="1" count="11">
        <n v="158"/>
        <m/>
        <n v="96"/>
        <n v="154"/>
        <n v="117"/>
        <n v="181"/>
        <n v="88"/>
        <n v="106"/>
        <n v="69"/>
        <n v="131"/>
        <n v="146"/>
      </sharedItems>
    </cacheField>
    <cacheField name="Accuracy2">
      <sharedItems containsBlank="1" containsMixedTypes="1" containsNumber="1" containsInteger="1" count="10">
        <n v="100"/>
        <m/>
        <n v="45"/>
        <s v="90 ft"/>
        <n v="18"/>
        <n v="115"/>
        <s v="UK"/>
        <s v="46ft."/>
        <n v="25"/>
        <n v="32"/>
      </sharedItems>
    </cacheField>
    <cacheField name="Start Time">
      <sharedItems containsDate="1" containsString="0" containsBlank="1" containsMixedTypes="0" count="12">
        <d v="1900-01-01T00:00:00.000"/>
        <m/>
        <d v="1900-01-01T00:00:00.000"/>
        <d v="1900-01-01T00:00:00.000"/>
        <d v="1900-01-01T00:00:00.000"/>
        <d v="1900-01-01T00:00:00.000"/>
        <d v="1900-01-01T00:00:00.000"/>
        <d v="1900-01-01T00:00:00.000"/>
        <d v="1900-01-01T00:00:00.000"/>
        <d v="1900-01-01T00:00:00.000"/>
        <d v="1900-01-01T00:00:00.000"/>
        <d v="1900-01-01T00:00:00.000"/>
      </sharedItems>
    </cacheField>
    <cacheField name="End Time">
      <sharedItems containsDate="1" containsString="0" containsBlank="1" containsMixedTypes="0" count="14">
        <d v="1900-01-01T00:00:00.000"/>
        <m/>
        <d v="1900-01-01T00:00:00.000"/>
        <d v="1900-01-01T00:00:00.000"/>
        <d v="1900-01-01T00:00:00.000"/>
        <d v="1900-01-01T00:00:00.000"/>
        <d v="1900-01-01T00:00:00.000"/>
        <d v="1900-01-01T00:00:00.000"/>
        <d v="1900-01-01T00:00:00.000"/>
        <d v="1900-01-01T00:00:00.000"/>
        <d v="1900-01-01T00:00:00.000"/>
        <d v="1900-01-01T00:00:00.000"/>
        <d v="1900-01-01T00:00:00.000"/>
        <d v="1900-01-01T00:00:00.000"/>
      </sharedItems>
    </cacheField>
    <cacheField name="Weather">
      <sharedItems containsBlank="1" containsMixedTypes="0" count="16">
        <s v="Partly overcast-clearing. No breeze, becoming mostly sunny"/>
        <m/>
        <s v="Clear, sunny"/>
        <s v="Sunny, warm"/>
        <s v="Sunny-warm-breezy"/>
        <s v="Sunny, warm, windy"/>
        <s v="Clear, sunny, light breeze"/>
        <s v="Sunny, warm, breezy28"/>
        <s v="hazy overcast"/>
        <s v="Partly sunny, warm, breezy"/>
        <s v="Sunny, partly cloudy, slight breeze"/>
        <s v="sunny, warm, no breeze"/>
        <s v="Clear, sunny, light, breeze"/>
        <s v="Overcast, slight breeze, drizzle occaisional"/>
        <s v="Sunny, breezy, warm"/>
        <s v="Partly cloudy, mild"/>
      </sharedItems>
    </cacheField>
    <cacheField name="Start Air Temp (.C)">
      <sharedItems containsString="0" containsBlank="1" containsMixedTypes="0" containsNumber="1" count="13">
        <n v="21"/>
        <m/>
        <n v="16.5"/>
        <n v="241"/>
        <n v="25.5"/>
        <n v="26.5"/>
        <n v="17"/>
        <n v="26"/>
        <n v="29"/>
        <n v="23"/>
        <n v="18"/>
        <n v="25"/>
        <n v="19.5"/>
      </sharedItems>
    </cacheField>
    <cacheField name="Start Thalweg Temp (.C)">
      <sharedItems containsString="0" containsBlank="1" containsMixedTypes="0" containsNumber="1" count="11">
        <n v="13"/>
        <m/>
        <n v="12.5"/>
        <n v="17"/>
        <n v="17.5"/>
        <n v="15"/>
        <n v="18"/>
        <n v="19"/>
        <n v="13.5"/>
        <n v="16"/>
        <n v="15.8"/>
      </sharedItems>
    </cacheField>
    <cacheField name="Start Edgwtr Temp (.C)">
      <sharedItems containsString="0" containsBlank="1" containsMixedTypes="0" containsNumber="1" count="11">
        <n v="14"/>
        <m/>
        <n v="13"/>
        <n v="18"/>
        <n v="17.5"/>
        <n v="17"/>
        <n v="20"/>
        <n v="13.5"/>
        <n v="24"/>
        <n v="16"/>
        <n v="16.5"/>
      </sharedItems>
    </cacheField>
    <cacheField name="End Air Temp (.C)">
      <sharedItems containsString="0" containsBlank="1" containsMixedTypes="0" containsNumber="1" count="11">
        <n v="18"/>
        <m/>
        <n v="22"/>
        <n v="24"/>
        <n v="24.5"/>
        <n v="29"/>
        <n v="27.5"/>
        <n v="28.5"/>
        <n v="33"/>
        <n v="16"/>
        <n v="20.5"/>
      </sharedItems>
    </cacheField>
    <cacheField name="EndThalweg Temp (.C)">
      <sharedItems containsBlank="1" containsMixedTypes="1" containsNumber="1" count="11">
        <n v="14"/>
        <m/>
        <n v="12.5"/>
        <n v="19"/>
        <n v="18"/>
        <n v="0.5"/>
        <n v="18.5"/>
        <n v="20"/>
        <n v="16"/>
        <n v="17"/>
        <s v="?"/>
      </sharedItems>
    </cacheField>
    <cacheField name="End Edgwtr Temp (.C)">
      <sharedItems containsBlank="1" containsMixedTypes="1" containsNumber="1" count="9">
        <n v="14"/>
        <m/>
        <n v="14.5"/>
        <n v="19"/>
        <n v="18.5"/>
        <n v="16"/>
        <n v="21"/>
        <n v="17"/>
        <s v="?"/>
      </sharedItems>
    </cacheField>
    <cacheField name="Bullfrogs">
      <sharedItems containsBlank="1" containsMixedTypes="0" count="2">
        <m/>
        <s v="No"/>
      </sharedItems>
    </cacheField>
    <cacheField name="Fish">
      <sharedItems containsBlank="1" containsMixedTypes="0" count="3">
        <m/>
        <s v="Yes"/>
        <s v="Yes; smallmouth, rainbow"/>
      </sharedItems>
    </cacheField>
    <cacheField name="Crayfish">
      <sharedItems containsBlank="1" containsMixedTypes="0" count="3">
        <m/>
        <s v="Yes"/>
        <s v="No"/>
      </sharedItems>
    </cacheField>
    <cacheField name="Survey">
      <sharedItems containsSemiMixedTypes="0" containsString="0" containsMixedTypes="0" containsNumber="1" containsInteger="1" count="3">
        <n v="1"/>
        <n v="2"/>
        <n v="3"/>
      </sharedItems>
    </cacheField>
    <cacheField name="Date2">
      <sharedItems containsSemiMixedTypes="0" containsNonDate="0" containsDate="1" containsString="0" containsMixedTypes="0" count="15">
        <d v="2007-05-23T00:00:00.000"/>
        <d v="2007-06-08T00:00:00.000"/>
        <d v="2007-06-07T00:00:00.000"/>
        <d v="2007-05-22T00:00:00.000"/>
        <d v="2007-05-30T00:00:00.000"/>
        <d v="2007-05-29T00:00:00.000"/>
        <d v="2005-05-25T00:00:00.000"/>
        <d v="2007-06-12T00:00:00.000"/>
        <d v="2007-06-04T00:00:00.000"/>
        <d v="2007-05-18T00:00:00.000"/>
        <d v="2007-05-21T00:00:00.000"/>
        <d v="2007-06-11T00:00:00.000"/>
        <d v="2007-05-17T00:00:00.000"/>
        <d v="2007-06-05T00:00:00.000"/>
        <d v="2007-06-06T00:00:00.000"/>
      </sharedItems>
    </cacheField>
    <cacheField name="Life Stage 2">
      <sharedItems containsMixedTypes="0" count="1">
        <s v="E"/>
      </sharedItems>
    </cacheField>
    <cacheField name="Life Stage">
      <sharedItems containsMixedTypes="0"/>
    </cacheField>
    <cacheField name="Total #">
      <sharedItems containsSemiMixedTypes="0" containsString="0" containsMixedTypes="0" containsNumber="1" containsInteger="1" count="2">
        <n v="1"/>
        <n v="0"/>
      </sharedItems>
    </cacheField>
    <cacheField name="Length (mm)">
      <sharedItems containsMixedTypes="1" containsNumber="1" containsInteger="1"/>
    </cacheField>
    <cacheField name="Develop-Stage">
      <sharedItems containsBlank="1" containsMixedTypes="1" containsNumber="1" containsInteger="1" count="8">
        <n v="2"/>
        <n v="3"/>
        <m/>
        <s v="HATCH"/>
        <n v="1"/>
        <s v="HATCHED"/>
        <s v="3+"/>
        <s v="3 late"/>
      </sharedItems>
    </cacheField>
    <cacheField name="Meso-habitat Type">
      <sharedItems containsBlank="1" containsMixedTypes="0" count="12">
        <s v="RUN"/>
        <s v="POO"/>
        <s v="EDG"/>
        <s v="POO "/>
        <s v="MCP"/>
        <s v="BLD"/>
        <s v="SCP"/>
        <s v="EDG/POO"/>
        <s v="EGD"/>
        <s v="COB"/>
        <s v="SPO"/>
        <m/>
      </sharedItems>
    </cacheField>
    <cacheField name="Riparian Type">
      <sharedItems containsBlank="1" containsMixedTypes="0" count="9">
        <s v="ALD/WIL"/>
        <s v="ALD"/>
        <s v=" ALD/WIL"/>
        <s v="WIL/ALD"/>
        <s v="WIL"/>
        <s v="GCBAR"/>
        <s v="MRIP"/>
        <s v="BDX"/>
        <m/>
      </sharedItems>
    </cacheField>
    <cacheField name="Canopy Cover Class">
      <sharedItems containsString="0" containsBlank="1" containsMixedTypes="0" containsNumber="1" containsInteger="1" count="5">
        <n v="1"/>
        <n v="2"/>
        <n v="0"/>
        <n v="3"/>
        <m/>
      </sharedItems>
    </cacheField>
    <cacheField name="Dist to shore (m)">
      <sharedItems containsMixedTypes="1" containsNumber="1"/>
    </cacheField>
    <cacheField name="Microhabitat Substrate (mm)">
      <sharedItems containsBlank="1" containsMixedTypes="0" count="9">
        <s v="BLD/COB"/>
        <s v="BLD"/>
        <s v="COB"/>
        <s v="COB/BLD"/>
        <s v="GRV"/>
        <s v="GRV/COB"/>
        <s v="BDX"/>
        <s v="MXD"/>
        <m/>
      </sharedItems>
    </cacheField>
    <cacheField name="Attach/Perch Substrate (mm)">
      <sharedItems containsBlank="1" containsMixedTypes="0" count="5">
        <s v="BLD"/>
        <s v="COB"/>
        <s v="LG COB"/>
        <s v="BDX"/>
        <m/>
      </sharedItems>
    </cacheField>
    <cacheField name="Total Depth (ft)">
      <sharedItems containsMixedTypes="1" containsNumber="1"/>
    </cacheField>
    <cacheField name="Dista from Surface to Eggs/Tads (ft)">
      <sharedItems containsMixedTypes="1" containsNumber="1"/>
    </cacheField>
    <cacheField name="Mean Column Velocity (ft/s)">
      <sharedItems containsMixedTypes="1" containsNumber="1"/>
    </cacheField>
    <cacheField name="Velocity at Egg/Tads (ft/s)">
      <sharedItems containsString="0" containsBlank="1" containsMixedTypes="0" containsNumber="1" count="19">
        <n v="0.01"/>
        <n v="0.02"/>
        <n v="0.06"/>
        <n v="0.03"/>
        <n v="0.04"/>
        <n v="0"/>
        <n v="0.08"/>
        <n v="0.09"/>
        <n v="0.07"/>
        <n v="0.16"/>
        <n v="0.05"/>
        <n v="0.13"/>
        <n v="0.11"/>
        <m/>
        <n v="0.12"/>
        <n v="0.1"/>
        <n v="0.6"/>
        <n v="0.52"/>
        <n v="0.14"/>
      </sharedItems>
    </cacheField>
    <cacheField name="Local Water Temp (C)">
      <sharedItems containsString="0" containsBlank="1" containsMixedTypes="0" containsNumber="1" count="15">
        <n v="14"/>
        <n v="15"/>
        <n v="13"/>
        <n v="16.5"/>
        <n v="17"/>
        <n v="18"/>
        <n v="17.5"/>
        <n v="19"/>
        <n v="16"/>
        <n v="18.5"/>
        <n v="20"/>
        <n v="21"/>
        <n v="15.5"/>
        <n v="14.5"/>
        <m/>
      </sharedItems>
    </cacheField>
    <cacheField name="Location of Observation">
      <sharedItems containsMixedTypes="1" containsNumber="1" containsInteger="1"/>
    </cacheField>
    <cacheField name="Comments">
      <sharedItems containsMixedTypes="0"/>
    </cacheField>
    <cacheField name="Notes">
      <sharedItems containsBlank="1" containsMixedTypes="0" count="17">
        <s v="TEG-1 "/>
        <m/>
        <s v="egg mass not on downstream side on river right side of boulder"/>
        <s v="next to eggs"/>
        <s v="very new"/>
        <s v="under boulder"/>
        <s v="under boulder, not visible"/>
        <s v="under boulder, some mortality of mass"/>
        <s v="hatching"/>
        <s v="POOL TAILOUT, TOP OF SURVEY"/>
        <s v=" WP8  no reception. Check better aerial for capsule"/>
        <s v="WP15"/>
        <s v="NO SIGNAL"/>
        <s v="Egg mass mostly detached. No tadpoles observed."/>
        <s v="DETACHED LAST TIME, NO TADS"/>
        <s v="MOSTLY DETACHED, NO TADS PRESENT"/>
        <s v="WPT130; EM 4 TADS NOT PRESENT"/>
      </sharedItems>
    </cacheField>
    <cacheField name="Notes 2">
      <sharedItems containsBlank="1" containsMixedTypes="1" containsNumber="1" containsInteger="1" count="15">
        <m/>
        <n v="5"/>
        <n v="6"/>
        <s v="UK = unknown length, did not capture"/>
        <n v="1"/>
        <n v="3"/>
        <n v="7"/>
        <n v="8"/>
        <n v="9"/>
        <n v="10"/>
        <n v="11"/>
        <n v="13"/>
        <n v="17"/>
        <n v="18"/>
        <n v="19"/>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D1:BA245" sheet="PCWA Tads"/>
  </cacheSource>
  <cacheFields count="50">
    <cacheField name="Site Type">
      <sharedItems containsMixedTypes="0" count="2">
        <s v="lg"/>
        <s v="sm"/>
      </sharedItems>
    </cacheField>
    <cacheField name="Site #">
      <sharedItems containsSemiMixedTypes="0" containsString="0" containsMixedTypes="0" containsNumber="1" containsInteger="1" count="14">
        <n v="12"/>
        <n v="14"/>
        <n v="20"/>
        <n v="21"/>
        <n v="23"/>
        <n v="24"/>
        <n v="29"/>
        <n v="35"/>
        <n v="36"/>
        <n v="38"/>
        <n v="39"/>
        <n v="8"/>
        <n v="22"/>
        <n v="28"/>
      </sharedItems>
    </cacheField>
    <cacheField name="Site">
      <sharedItems containsMixedTypes="0" count="14">
        <s v="AMPH MF 24.1 NF of MFAR @ Confluence"/>
        <s v="AMPH MF 26.2 above Ralston Afterbay"/>
        <s v="AMPH R 1.2"/>
        <s v="AMPH R 5.2 "/>
        <s v="AMPH R 14.3"/>
        <s v="AMPH R 20.9"/>
        <s v="AMPH LC 0.0 Rubicon @ Confluence Long Canyon"/>
        <s v="AMPH NF 35.7 Mainstem"/>
        <s v="AMPH NF 35.7 Shirttail Creek"/>
        <s v="AMPH  NFMF 1.7"/>
        <s v="AMPH NFMF 1.7 Downstream of Circle Bridge"/>
        <s v="AMPH MF 14.1 Otter Creek"/>
        <s v="AMPH R 5.2 Pilot Creek"/>
        <s v="AMPH LC 0.0 Long Canyon @ confluence Rubicon River"/>
      </sharedItems>
    </cacheField>
    <cacheField name="Date">
      <sharedItems containsSemiMixedTypes="0" containsNonDate="0" containsDate="1" containsString="0" containsMixedTypes="0" count="16">
        <d v="2007-06-08T00:00:00.000"/>
        <d v="2007-08-31T00:00:00.000"/>
        <d v="2007-08-21T00:00:00.000"/>
        <d v="2007-06-07T00:00:00.000"/>
        <d v="2007-08-28T00:00:00.000"/>
        <d v="2007-05-30T00:00:00.000"/>
        <d v="2007-06-14T00:00:00.000"/>
        <d v="2007-08-27T00:00:00.000"/>
        <d v="2007-06-13T00:00:00.000"/>
        <d v="2007-06-12T00:00:00.000"/>
        <d v="2007-08-24T00:00:00.000"/>
        <d v="2007-06-04T00:00:00.000"/>
        <d v="2007-08-20T00:00:00.000"/>
        <d v="2007-06-11T00:00:00.000"/>
        <d v="2007-06-06T00:00:00.000"/>
        <d v="2007-08-22T00:00:00.000"/>
      </sharedItems>
    </cacheField>
    <cacheField name="Observers">
      <sharedItems containsBlank="1" containsMixedTypes="0" count="9">
        <s v="EG, CVD, CB"/>
        <m/>
        <s v="EG, CVB, RK"/>
        <s v="B.Kipp, T.Degabrielle, B.Freiermuth"/>
        <s v="EG, CB, TD"/>
        <s v="CB, EG, CV"/>
        <s v="CB, RK, BF"/>
        <s v="PG, CB, TD"/>
        <s v=" "/>
      </sharedItems>
    </cacheField>
    <cacheField name="Start North UTM">
      <sharedItems containsString="0" containsBlank="1" containsMixedTypes="0" containsNumber="1" containsInteger="1" count="7">
        <m/>
        <n v="4310499"/>
        <n v="4314068"/>
        <n v="4323108"/>
        <n v="4325460"/>
        <n v="4321650"/>
        <n v="4321282"/>
      </sharedItems>
    </cacheField>
    <cacheField name="Start East UTM">
      <sharedItems containsString="0" containsBlank="1" containsMixedTypes="0" containsNumber="1" containsInteger="1" count="7">
        <m/>
        <n v="709907"/>
        <n v="717245"/>
        <n v="681817"/>
        <n v="681537"/>
        <n v="697047"/>
        <n v="696374"/>
      </sharedItems>
    </cacheField>
    <cacheField name="WYPT">
      <sharedItems containsString="0" containsBlank="1" containsMixedTypes="0" containsNumber="1" containsInteger="1" count="11">
        <n v="155"/>
        <m/>
        <n v="214"/>
        <n v="246"/>
        <n v="187"/>
        <n v="114"/>
        <n v="174"/>
        <n v="197"/>
        <n v="226"/>
        <n v="134"/>
        <n v="107"/>
      </sharedItems>
    </cacheField>
    <cacheField name="Accuracy">
      <sharedItems containsBlank="1" containsMixedTypes="1" containsNumber="1" containsInteger="1" count="7">
        <m/>
        <n v="130"/>
        <n v="20"/>
        <n v="38"/>
        <n v="25"/>
        <s v="23ft."/>
        <s v="see previous"/>
      </sharedItems>
    </cacheField>
    <cacheField name="Elevation">
      <sharedItems containsString="0" containsBlank="1" containsMixedTypes="0" containsNumber="1" containsInteger="1" count="4">
        <m/>
        <n v="2900"/>
        <n v="3300"/>
        <n v="936"/>
      </sharedItems>
    </cacheField>
    <cacheField name="photo #">
      <sharedItems containsBlank="1" containsMixedTypes="1" containsNumber="1" containsInteger="1" count="8">
        <m/>
        <s v=" 520, 521, 522, 523"/>
        <s v="65-68"/>
        <s v=" 65 -66"/>
        <n v="502"/>
        <n v="503"/>
        <n v="504"/>
        <s v="502-508"/>
      </sharedItems>
    </cacheField>
    <cacheField name="GPS or Topo">
      <sharedItems containsBlank="1" containsMixedTypes="0" count="4">
        <m/>
        <s v="Unit 4"/>
        <s v="Unit 3"/>
        <s v=" Unit 4"/>
      </sharedItems>
    </cacheField>
    <cacheField name="End North UTM">
      <sharedItems containsString="0" containsBlank="1" containsMixedTypes="0" containsNumber="1" containsInteger="1" count="5">
        <m/>
        <n v="4314861"/>
        <n v="4323288"/>
        <n v="4321951"/>
        <n v="4321219"/>
      </sharedItems>
    </cacheField>
    <cacheField name="End East UTM">
      <sharedItems containsString="0" containsBlank="1" containsMixedTypes="0" containsNumber="1" containsInteger="1" count="5">
        <m/>
        <n v="717783"/>
        <n v="682072"/>
        <n v="697622"/>
        <n v="696591"/>
      </sharedItems>
    </cacheField>
    <cacheField name="WYPT2">
      <sharedItems containsString="0" containsBlank="1" containsMixedTypes="0" containsNumber="1" containsInteger="1" count="8">
        <n v="158"/>
        <m/>
        <n v="140"/>
        <n v="117"/>
        <n v="181"/>
        <n v="231"/>
        <n v="139"/>
        <n v="109"/>
      </sharedItems>
    </cacheField>
    <cacheField name="Accuracy2">
      <sharedItems containsString="0" containsBlank="1" containsMixedTypes="0" containsNumber="1" containsInteger="1" count="4">
        <m/>
        <n v="18"/>
        <n v="35"/>
        <n v="27"/>
      </sharedItems>
    </cacheField>
    <cacheField name="Start Time">
      <sharedItems containsDate="1" containsString="0" containsBlank="1" containsMixedTypes="0" count="9">
        <d v="1900-01-01T00:00:00.000"/>
        <m/>
        <n v="1100"/>
        <d v="1900-01-01T00:00:00.000"/>
        <d v="1900-01-01T00:00:00.000"/>
        <d v="1900-01-01T00:00:00.000"/>
        <d v="1900-01-01T00:00:00.000"/>
        <d v="1900-01-01T00:00:00.000"/>
        <d v="1900-01-01T00:00:00.000"/>
      </sharedItems>
    </cacheField>
    <cacheField name="End Time">
      <sharedItems containsDate="1" containsString="0" containsBlank="1" containsMixedTypes="0" count="7">
        <d v="1900-01-01T00:00:00.000"/>
        <m/>
        <d v="1900-01-01T00:00:00.000"/>
        <d v="1900-01-01T00:00:00.000"/>
        <n v="1500"/>
        <d v="1900-01-01T00:00:00.000"/>
        <d v="1900-01-01T00:00:00.000"/>
      </sharedItems>
    </cacheField>
    <cacheField name="Weather">
      <sharedItems containsBlank="1" containsMixedTypes="0" count="6">
        <s v="Sunny, warm"/>
        <m/>
        <s v="Sunny, Hot"/>
        <s v="clear, light"/>
        <s v="Sunny, breezy, warm"/>
        <s v="Clear, sunny"/>
      </sharedItems>
    </cacheField>
    <cacheField name="Start Air Temp (.C)">
      <sharedItems containsString="0" containsBlank="1" containsMixedTypes="0" containsNumber="1" count="7">
        <n v="24"/>
        <m/>
        <n v="26.5"/>
        <n v="31"/>
        <n v="27"/>
        <n v="26"/>
        <n v="33"/>
      </sharedItems>
    </cacheField>
    <cacheField name="Start Thalweg Temp (.C)">
      <sharedItems containsString="0" containsBlank="1" containsMixedTypes="0" containsNumber="1" containsInteger="1" count="6">
        <n v="16"/>
        <m/>
        <n v="18"/>
        <n v="20"/>
        <n v="19"/>
        <n v="14"/>
      </sharedItems>
    </cacheField>
    <cacheField name="Start Edgwtr Temp (.C)">
      <sharedItems containsString="0" containsBlank="1" containsMixedTypes="0" containsNumber="1" count="7">
        <n v="17"/>
        <m/>
        <n v="20"/>
        <n v="16"/>
        <n v="21"/>
        <n v="19"/>
        <n v="14.5"/>
      </sharedItems>
    </cacheField>
    <cacheField name="End Air Temp (.C)">
      <sharedItems containsString="0" containsBlank="1" containsMixedTypes="0" containsNumber="1" containsInteger="1" count="7">
        <n v="25"/>
        <m/>
        <n v="30"/>
        <n v="34"/>
        <n v="28"/>
        <n v="24"/>
        <n v="33"/>
      </sharedItems>
    </cacheField>
    <cacheField name="EndThalweg Temp (.C)">
      <sharedItems containsString="0" containsBlank="1" containsMixedTypes="0" containsNumber="1" count="6">
        <n v="15"/>
        <m/>
        <n v="19"/>
        <n v="15.5"/>
        <n v="20"/>
        <n v="16"/>
      </sharedItems>
    </cacheField>
    <cacheField name="End Edgwtr Temp (.C)">
      <sharedItems containsString="0" containsBlank="1" containsMixedTypes="0" containsNumber="1" containsInteger="1" count="6">
        <n v="15"/>
        <m/>
        <n v="20"/>
        <n v="19"/>
        <n v="21"/>
        <n v="16"/>
      </sharedItems>
    </cacheField>
    <cacheField name="Bullfrogs">
      <sharedItems containsBlank="1" containsMixedTypes="0" count="2">
        <s v="No"/>
        <m/>
      </sharedItems>
    </cacheField>
    <cacheField name="Fish">
      <sharedItems containsBlank="1" containsMixedTypes="0" count="2">
        <s v="Yes"/>
        <m/>
      </sharedItems>
    </cacheField>
    <cacheField name="Crayfish">
      <sharedItems containsBlank="1" containsMixedTypes="0" count="2">
        <s v="No"/>
        <m/>
      </sharedItems>
    </cacheField>
    <cacheField name="Survey">
      <sharedItems containsString="0" containsBlank="1" containsMixedTypes="0" containsNumber="1" containsInteger="1" count="8">
        <n v="2"/>
        <n v="1"/>
        <n v="3"/>
        <m/>
        <n v="4"/>
        <n v="5"/>
        <n v="6"/>
        <n v="7"/>
      </sharedItems>
    </cacheField>
    <cacheField name="Date2">
      <sharedItems containsDate="1" containsString="0" containsBlank="1" containsMixedTypes="0" count="17">
        <d v="2007-06-08T00:00:00.000"/>
        <d v="2007-08-31T00:00:00.000"/>
        <d v="2007-08-21T00:00:00.000"/>
        <d v="2007-06-07T00:00:00.000"/>
        <d v="2007-08-28T00:00:00.000"/>
        <d v="2007-05-30T00:00:00.000"/>
        <d v="2007-06-14T00:00:00.000"/>
        <d v="2007-08-27T00:00:00.000"/>
        <d v="2007-06-13T00:00:00.000"/>
        <d v="2007-06-12T00:00:00.000"/>
        <d v="2007-08-24T00:00:00.000"/>
        <m/>
        <d v="2007-06-04T00:00:00.000"/>
        <d v="2007-08-20T00:00:00.000"/>
        <d v="2007-06-11T00:00:00.000"/>
        <d v="2007-06-06T00:00:00.000"/>
        <d v="2007-08-22T00:00:00.000"/>
      </sharedItems>
    </cacheField>
    <cacheField name="Life Stage 2">
      <sharedItems containsMixedTypes="0" count="1">
        <s v="T"/>
      </sharedItems>
    </cacheField>
    <cacheField name="Life Stage">
      <sharedItems containsMixedTypes="0" count="1">
        <s v="T"/>
      </sharedItems>
    </cacheField>
    <cacheField name="Total #">
      <sharedItems containsSemiMixedTypes="0" containsString="0" containsMixedTypes="0" containsNumber="1" containsInteger="1" count="26">
        <n v="100"/>
        <n v="200"/>
        <n v="70"/>
        <n v="1"/>
        <n v="2"/>
        <n v="1000"/>
        <n v="500"/>
        <n v="300"/>
        <n v="10"/>
        <n v="18"/>
        <n v="4"/>
        <n v="8"/>
        <n v="6"/>
        <n v="400"/>
        <n v="150"/>
        <n v="2000"/>
        <n v="5"/>
        <n v="3"/>
        <n v="7"/>
        <n v="250"/>
        <n v="125"/>
        <n v="600"/>
        <n v="50"/>
        <n v="12"/>
        <n v="25"/>
        <n v="11"/>
      </sharedItems>
    </cacheField>
    <cacheField name="Length (mm)">
      <sharedItems containsMixedTypes="1" containsNumber="1" containsInteger="1"/>
    </cacheField>
    <cacheField name="Develop-Stage">
      <sharedItems containsBlank="1" containsMixedTypes="1" containsNumber="1" containsInteger="1" count="16">
        <n v="1"/>
        <n v="2"/>
        <n v="5"/>
        <n v="4"/>
        <n v="3"/>
        <s v="1 AND 2"/>
        <m/>
        <s v="1,2"/>
        <s v=" 3/4 "/>
        <s v="4"/>
        <s v="1"/>
        <s v="2"/>
        <s v="No Value Recorded"/>
        <s v="?"/>
        <s v="HATCHED"/>
        <n v="40"/>
      </sharedItems>
    </cacheField>
    <cacheField name="Meso-habitat Type">
      <sharedItems containsBlank="1" containsMixedTypes="0" count="19">
        <s v="RUN"/>
        <s v="POO"/>
        <s v="EDG"/>
        <s v="HGR"/>
        <s v="RUN "/>
        <s v="SCP"/>
        <s v="MCP"/>
        <s v="Edge RUN"/>
        <s v="LGR"/>
        <m/>
        <s v="SPO"/>
        <s v="SRN"/>
        <s v="BWP"/>
        <s v="STR"/>
        <s v="MGR"/>
        <s v="POO/MGR"/>
        <s v="RIFFLE"/>
        <s v="edge LGR"/>
        <s v="BDX"/>
      </sharedItems>
    </cacheField>
    <cacheField name="Riparian Type">
      <sharedItems containsBlank="1" containsMixedTypes="0" count="15">
        <s v="ALD/WIL"/>
        <s v="WIL/ALD"/>
        <s v="WIL"/>
        <s v="GCBar"/>
        <m/>
        <s v="CB/Bar"/>
        <s v="BDX"/>
        <s v="COB"/>
        <s v="COBBar"/>
        <s v="ALD"/>
        <s v="GRV/COB"/>
        <s v="MXD"/>
        <s v="Dispered in backwater pool, same as E1-E3"/>
        <s v="MRIP"/>
        <s v="GVBar"/>
      </sharedItems>
    </cacheField>
    <cacheField name="Canopy Cover Class">
      <sharedItems containsBlank="1" containsMixedTypes="1" containsNumber="1" containsInteger="1" count="7">
        <n v="2"/>
        <n v="1"/>
        <m/>
        <s v="1--2"/>
        <n v="0"/>
        <n v="3"/>
        <n v="4"/>
      </sharedItems>
    </cacheField>
    <cacheField name="Dist to shore (m)">
      <sharedItems containsMixedTypes="1" containsNumber="1"/>
    </cacheField>
    <cacheField name="Microhabitat Substrate (mm)">
      <sharedItems containsBlank="1" containsMixedTypes="0" count="18">
        <s v="BLD"/>
        <s v="COB"/>
        <s v="COB/BLD"/>
        <s v="COB/GRV"/>
        <m/>
        <s v="BLD/COB"/>
        <s v="GRV"/>
        <s v="LGR/COB/SND"/>
        <s v="lg. COB"/>
        <s v="GRV/SND/COB"/>
        <s v="GRV/COB"/>
        <s v="GRV/COB,BLD"/>
        <s v="COB/BDL"/>
        <s v="BLC/COB"/>
        <s v="BLD/GRV"/>
        <s v="BDX"/>
        <s v="COB'"/>
        <s v="BDX/GRV"/>
      </sharedItems>
    </cacheField>
    <cacheField name="Attach/Perch Substrate (mm)">
      <sharedItems containsBlank="1" containsMixedTypes="0" count="10">
        <m/>
        <s v="COB"/>
        <s v="COB/GRV"/>
        <s v="BLD/COB"/>
        <s v="BLD"/>
        <s v="GRV"/>
        <s v="COB/BLD"/>
        <s v="BDX"/>
        <s v="GRV/COB"/>
        <s v="COB/PEB"/>
      </sharedItems>
    </cacheField>
    <cacheField name="Total Depth (ft)">
      <sharedItems containsMixedTypes="1" containsNumber="1"/>
    </cacheField>
    <cacheField name="Dista from Surface to Eggs/Tads (ft)">
      <sharedItems containsMixedTypes="1" containsNumber="1"/>
    </cacheField>
    <cacheField name="Mean Column Velocity (ft/s)">
      <sharedItems containsMixedTypes="1" containsNumber="1"/>
    </cacheField>
    <cacheField name="Velocity at Egg/Tads (ft/s)">
      <sharedItems containsSemiMixedTypes="0" containsString="0" containsMixedTypes="0" containsNumber="1"/>
    </cacheField>
    <cacheField name="Local Water Temp (C)">
      <sharedItems containsString="0" containsBlank="1" containsMixedTypes="0" containsNumber="1" count="24">
        <n v="15"/>
        <n v="17"/>
        <n v="16"/>
        <n v="25"/>
        <n v="23"/>
        <n v="67"/>
        <m/>
        <n v="19"/>
        <n v="22.5"/>
        <n v="22"/>
        <n v="26"/>
        <n v="20"/>
        <n v="19.5"/>
        <n v="21"/>
        <n v="21.5"/>
        <n v="18"/>
        <n v="24"/>
        <n v="0"/>
        <n v="15.5"/>
        <n v="14.5"/>
        <n v="16.5"/>
        <n v="24.3"/>
        <n v="22.2"/>
        <n v="24.5"/>
      </sharedItems>
    </cacheField>
    <cacheField name="Location of Observation">
      <sharedItems containsMixedTypes="1" containsNumber="1" containsInteger="1"/>
    </cacheField>
    <cacheField name="Comments">
      <sharedItems containsMixedTypes="1" containsNumber="1"/>
    </cacheField>
    <cacheField name="Notes">
      <sharedItems containsMixedTypes="0"/>
    </cacheField>
    <cacheField name="Notes 2">
      <sharedItems containsString="0" containsBlank="1" containsMixedTypes="0" containsNumber="1" containsInteger="1" count="16">
        <m/>
        <n v="13"/>
        <n v="20"/>
        <n v="22"/>
        <n v="23"/>
        <n v="24"/>
        <n v="26"/>
        <n v="30"/>
        <n v="32"/>
        <n v="34"/>
        <n v="36"/>
        <n v="37"/>
        <n v="39"/>
        <n v="45"/>
        <n v="58"/>
        <n v="65"/>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8" firstHeaderRow="2" firstDataRow="2" firstDataCol="1"/>
  <pivotFields count="49">
    <pivotField compact="0" outline="0" subtotalTop="0" showAll="0"/>
    <pivotField axis="axisRow" compact="0" outline="0" subtotalTop="0" showAll="0">
      <items count="14">
        <item x="8"/>
        <item x="5"/>
        <item x="12"/>
        <item x="0"/>
        <item x="1"/>
        <item x="11"/>
        <item x="10"/>
        <item x="6"/>
        <item x="7"/>
        <item x="9"/>
        <item x="2"/>
        <item x="3"/>
        <item x="4"/>
        <item t="default"/>
      </items>
    </pivotField>
    <pivotField compact="0" outline="0" subtotalTop="0" showAll="0" numFmtId="14"/>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14"/>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4">
    <i>
      <x/>
    </i>
    <i>
      <x v="1"/>
    </i>
    <i>
      <x v="2"/>
    </i>
    <i>
      <x v="3"/>
    </i>
    <i>
      <x v="4"/>
    </i>
    <i>
      <x v="5"/>
    </i>
    <i>
      <x v="6"/>
    </i>
    <i>
      <x v="7"/>
    </i>
    <i>
      <x v="8"/>
    </i>
    <i>
      <x v="9"/>
    </i>
    <i>
      <x v="10"/>
    </i>
    <i>
      <x v="11"/>
    </i>
    <i>
      <x v="12"/>
    </i>
    <i t="grand">
      <x/>
    </i>
  </rowItems>
  <colItems count="1">
    <i/>
  </colItems>
  <dataFields count="1">
    <dataField name="Count of Life Stage 2" fld="29" subtotal="count" baseField="0" baseItem="0"/>
  </dataFields>
  <formats count="2">
    <format dxfId="0">
      <pivotArea outline="0" fieldPosition="0" dataOnly="0" labelOnly="1">
        <references count="1">
          <reference field="1" count="1">
            <x v="0"/>
          </reference>
        </references>
      </pivotArea>
    </format>
    <format dxfId="0">
      <pivotArea outline="0" fieldPosition="0" dataOnly="0" labelOnly="1">
        <references count="1">
          <reference field="1" count="1">
            <x v="9"/>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2:B38" firstHeaderRow="2" firstDataRow="2" firstDataCol="1"/>
  <pivotFields count="50">
    <pivotField compact="0" outline="0" subtotalTop="0" showAll="0"/>
    <pivotField compact="0" outline="0" subtotalTop="0" showAll="0"/>
    <pivotField axis="axisRow" compact="0" outline="0" subtotalTop="0" showAll="0">
      <items count="15">
        <item x="9"/>
        <item x="13"/>
        <item x="6"/>
        <item x="11"/>
        <item x="0"/>
        <item x="1"/>
        <item x="7"/>
        <item x="8"/>
        <item x="10"/>
        <item x="2"/>
        <item x="4"/>
        <item x="5"/>
        <item x="3"/>
        <item x="12"/>
        <item t="default"/>
      </items>
    </pivotField>
    <pivotField compact="0" outline="0" subtotalTop="0" showAll="0" numFmtId="14"/>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5">
    <i>
      <x/>
    </i>
    <i>
      <x v="1"/>
    </i>
    <i>
      <x v="2"/>
    </i>
    <i>
      <x v="3"/>
    </i>
    <i>
      <x v="4"/>
    </i>
    <i>
      <x v="5"/>
    </i>
    <i>
      <x v="6"/>
    </i>
    <i>
      <x v="7"/>
    </i>
    <i>
      <x v="8"/>
    </i>
    <i>
      <x v="9"/>
    </i>
    <i>
      <x v="10"/>
    </i>
    <i>
      <x v="11"/>
    </i>
    <i>
      <x v="12"/>
    </i>
    <i>
      <x v="13"/>
    </i>
    <i t="grand">
      <x/>
    </i>
  </rowItems>
  <colItems count="1">
    <i/>
  </colItems>
  <dataFields count="1">
    <dataField name="Count of Life Stage 2" fld="30" subtotal="count" baseField="0" baseItem="0"/>
  </dataFields>
  <formats count="2">
    <format dxfId="0">
      <pivotArea outline="0" fieldPosition="0" dataOnly="0" labelOnly="1">
        <references count="1">
          <reference field="2" count="1">
            <x v="0"/>
          </reference>
        </references>
      </pivotArea>
    </format>
    <format dxfId="0">
      <pivotArea outline="0" fieldPosition="0" dataOnly="0" labelOnly="1">
        <references count="1">
          <reference field="2" count="1">
            <x v="8"/>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8"/>
  <dimension ref="A1:AE140"/>
  <sheetViews>
    <sheetView tabSelected="1" view="pageBreakPreview" zoomScale="75" zoomScaleNormal="75" zoomScaleSheetLayoutView="75" workbookViewId="0" topLeftCell="D6">
      <selection activeCell="S15" sqref="S15"/>
    </sheetView>
  </sheetViews>
  <sheetFormatPr defaultColWidth="9.140625" defaultRowHeight="12.75"/>
  <cols>
    <col min="21" max="21" width="16.421875" style="0" customWidth="1"/>
    <col min="24" max="24" width="16.140625" style="0" customWidth="1"/>
    <col min="29" max="29" width="12.00390625" style="0" customWidth="1"/>
    <col min="30" max="30" width="26.28125" style="0" customWidth="1"/>
    <col min="31" max="31" width="31.28125" style="0" customWidth="1"/>
  </cols>
  <sheetData>
    <row r="1" spans="2:21" ht="28.5" customHeight="1">
      <c r="B1" s="263" t="s">
        <v>733</v>
      </c>
      <c r="C1" s="263"/>
      <c r="D1" s="263"/>
      <c r="E1" s="263"/>
      <c r="F1" s="263"/>
      <c r="G1" s="263"/>
      <c r="H1" s="263"/>
      <c r="I1" s="263"/>
      <c r="K1" s="263" t="s">
        <v>739</v>
      </c>
      <c r="L1" s="263"/>
      <c r="M1" s="263"/>
      <c r="N1" s="263"/>
      <c r="O1" s="263"/>
      <c r="P1" s="263"/>
      <c r="Q1" s="263"/>
      <c r="U1" s="211"/>
    </row>
    <row r="2" spans="2:21" ht="12.75" customHeight="1" thickBot="1">
      <c r="B2" s="167"/>
      <c r="C2" s="167"/>
      <c r="D2" s="167"/>
      <c r="E2" s="167"/>
      <c r="F2" s="167"/>
      <c r="G2" s="167"/>
      <c r="H2" s="167"/>
      <c r="K2" s="263"/>
      <c r="L2" s="263"/>
      <c r="M2" s="263"/>
      <c r="N2" s="263"/>
      <c r="O2" s="263"/>
      <c r="P2" s="263"/>
      <c r="Q2" s="263"/>
      <c r="U2" s="221" t="s">
        <v>826</v>
      </c>
    </row>
    <row r="3" spans="21:31" ht="12.75" customHeight="1">
      <c r="U3" s="253"/>
      <c r="V3" s="253"/>
      <c r="W3" s="244" t="s">
        <v>821</v>
      </c>
      <c r="X3" s="245"/>
      <c r="Y3" s="246"/>
      <c r="Z3" s="244" t="s">
        <v>822</v>
      </c>
      <c r="AA3" s="245"/>
      <c r="AB3" s="246"/>
      <c r="AC3" s="244" t="s">
        <v>647</v>
      </c>
      <c r="AD3" s="245"/>
      <c r="AE3" s="246"/>
    </row>
    <row r="4" spans="21:31" ht="12.75" customHeight="1" thickBot="1">
      <c r="U4" s="254"/>
      <c r="V4" s="254"/>
      <c r="W4" s="247" t="s">
        <v>823</v>
      </c>
      <c r="X4" s="248"/>
      <c r="Y4" s="249"/>
      <c r="Z4" s="250"/>
      <c r="AA4" s="251"/>
      <c r="AB4" s="252"/>
      <c r="AC4" s="247" t="s">
        <v>824</v>
      </c>
      <c r="AD4" s="248"/>
      <c r="AE4" s="249"/>
    </row>
    <row r="5" spans="21:31" ht="12.75" customHeight="1" thickBot="1">
      <c r="U5" s="215" t="s">
        <v>746</v>
      </c>
      <c r="V5" s="216" t="s">
        <v>700</v>
      </c>
      <c r="W5" s="216">
        <v>0</v>
      </c>
      <c r="X5" s="216">
        <v>0.1</v>
      </c>
      <c r="Y5" s="216">
        <v>1</v>
      </c>
      <c r="Z5" s="216">
        <v>0</v>
      </c>
      <c r="AA5" s="216">
        <v>0.1</v>
      </c>
      <c r="AB5" s="216">
        <v>1</v>
      </c>
      <c r="AC5" s="216">
        <v>0</v>
      </c>
      <c r="AD5" s="216">
        <v>0.1</v>
      </c>
      <c r="AE5" s="216">
        <v>1</v>
      </c>
    </row>
    <row r="6" spans="21:31" ht="12.75" customHeight="1" thickBot="1">
      <c r="U6" s="217" t="s">
        <v>747</v>
      </c>
      <c r="V6" s="218" t="s">
        <v>748</v>
      </c>
      <c r="W6" s="218" t="s">
        <v>749</v>
      </c>
      <c r="X6" s="218" t="s">
        <v>750</v>
      </c>
      <c r="Y6" s="218" t="s">
        <v>751</v>
      </c>
      <c r="Z6" s="218" t="s">
        <v>752</v>
      </c>
      <c r="AA6" s="218" t="s">
        <v>753</v>
      </c>
      <c r="AB6" s="218" t="s">
        <v>754</v>
      </c>
      <c r="AC6" s="218" t="s">
        <v>755</v>
      </c>
      <c r="AD6" s="218" t="s">
        <v>756</v>
      </c>
      <c r="AE6" s="239" t="s">
        <v>830</v>
      </c>
    </row>
    <row r="7" spans="21:31" ht="12.75" customHeight="1" thickBot="1">
      <c r="U7" s="217" t="s">
        <v>757</v>
      </c>
      <c r="V7" s="218">
        <v>59</v>
      </c>
      <c r="W7" s="218" t="s">
        <v>758</v>
      </c>
      <c r="X7" s="218" t="s">
        <v>759</v>
      </c>
      <c r="Y7" s="218" t="s">
        <v>760</v>
      </c>
      <c r="Z7" s="218" t="s">
        <v>761</v>
      </c>
      <c r="AA7" s="218" t="s">
        <v>762</v>
      </c>
      <c r="AB7" s="218" t="s">
        <v>763</v>
      </c>
      <c r="AC7" s="219"/>
      <c r="AD7" s="219"/>
      <c r="AE7" s="219"/>
    </row>
    <row r="8" spans="21:31" ht="12.75" customHeight="1" thickBot="1">
      <c r="U8" s="217" t="s">
        <v>764</v>
      </c>
      <c r="V8" s="218">
        <v>49</v>
      </c>
      <c r="W8" s="218" t="s">
        <v>765</v>
      </c>
      <c r="X8" s="218" t="s">
        <v>766</v>
      </c>
      <c r="Y8" s="218" t="s">
        <v>767</v>
      </c>
      <c r="Z8" s="218" t="s">
        <v>768</v>
      </c>
      <c r="AA8" s="218" t="s">
        <v>769</v>
      </c>
      <c r="AB8" s="218" t="s">
        <v>770</v>
      </c>
      <c r="AC8" s="219"/>
      <c r="AD8" s="219"/>
      <c r="AE8" s="219"/>
    </row>
    <row r="9" spans="21:31" ht="12.75" customHeight="1" thickBot="1">
      <c r="U9" s="217" t="s">
        <v>771</v>
      </c>
      <c r="V9" s="218">
        <v>28</v>
      </c>
      <c r="W9" s="218" t="s">
        <v>772</v>
      </c>
      <c r="X9" s="218" t="s">
        <v>772</v>
      </c>
      <c r="Y9" s="218" t="s">
        <v>772</v>
      </c>
      <c r="Z9" s="218" t="s">
        <v>752</v>
      </c>
      <c r="AA9" s="218" t="s">
        <v>773</v>
      </c>
      <c r="AB9" s="218" t="s">
        <v>774</v>
      </c>
      <c r="AC9" s="219"/>
      <c r="AD9" s="219"/>
      <c r="AE9" s="219"/>
    </row>
    <row r="10" spans="21:31" ht="12.75" customHeight="1" thickBot="1">
      <c r="U10" s="217" t="s">
        <v>775</v>
      </c>
      <c r="V10" s="218" t="s">
        <v>776</v>
      </c>
      <c r="W10" s="218" t="s">
        <v>777</v>
      </c>
      <c r="X10" s="218" t="s">
        <v>778</v>
      </c>
      <c r="Y10" s="218" t="s">
        <v>779</v>
      </c>
      <c r="Z10" s="218" t="s">
        <v>780</v>
      </c>
      <c r="AA10" s="218" t="s">
        <v>781</v>
      </c>
      <c r="AB10" s="218" t="s">
        <v>754</v>
      </c>
      <c r="AC10" s="219"/>
      <c r="AD10" s="219"/>
      <c r="AE10" s="219"/>
    </row>
    <row r="11" ht="12.75" customHeight="1">
      <c r="V11" s="214" t="s">
        <v>782</v>
      </c>
    </row>
    <row r="12" ht="12.75" customHeight="1">
      <c r="V12" s="214" t="s">
        <v>783</v>
      </c>
    </row>
    <row r="13" ht="12.75" customHeight="1"/>
    <row r="14" ht="12.75" customHeight="1"/>
    <row r="15" ht="12.75" customHeight="1"/>
    <row r="16" ht="12.75" customHeight="1"/>
    <row r="17" ht="12.75" customHeight="1">
      <c r="U17" s="211"/>
    </row>
    <row r="18" ht="12.75" customHeight="1" thickBot="1">
      <c r="U18" s="221" t="s">
        <v>827</v>
      </c>
    </row>
    <row r="19" spans="1:31" ht="12.75" customHeight="1">
      <c r="A19" s="123"/>
      <c r="U19" s="253"/>
      <c r="V19" s="253"/>
      <c r="W19" s="244" t="s">
        <v>821</v>
      </c>
      <c r="X19" s="245"/>
      <c r="Y19" s="246"/>
      <c r="Z19" s="244" t="s">
        <v>825</v>
      </c>
      <c r="AA19" s="245"/>
      <c r="AB19" s="246"/>
      <c r="AC19" s="244" t="s">
        <v>647</v>
      </c>
      <c r="AD19" s="245"/>
      <c r="AE19" s="246"/>
    </row>
    <row r="20" spans="21:31" ht="12.75" customHeight="1" thickBot="1">
      <c r="U20" s="254"/>
      <c r="V20" s="254"/>
      <c r="W20" s="247" t="s">
        <v>823</v>
      </c>
      <c r="X20" s="248"/>
      <c r="Y20" s="249"/>
      <c r="Z20" s="250"/>
      <c r="AA20" s="251"/>
      <c r="AB20" s="252"/>
      <c r="AC20" s="247" t="s">
        <v>823</v>
      </c>
      <c r="AD20" s="248"/>
      <c r="AE20" s="249"/>
    </row>
    <row r="21" spans="21:31" ht="12.75" customHeight="1" thickBot="1">
      <c r="U21" s="215" t="s">
        <v>746</v>
      </c>
      <c r="V21" s="216" t="s">
        <v>784</v>
      </c>
      <c r="W21" s="216">
        <v>0</v>
      </c>
      <c r="X21" s="216">
        <v>0.1</v>
      </c>
      <c r="Y21" s="216">
        <v>1</v>
      </c>
      <c r="Z21" s="216">
        <v>0</v>
      </c>
      <c r="AA21" s="216">
        <v>0.1</v>
      </c>
      <c r="AB21" s="216">
        <v>1</v>
      </c>
      <c r="AC21" s="216">
        <v>0</v>
      </c>
      <c r="AD21" s="216">
        <v>0.1</v>
      </c>
      <c r="AE21" s="216">
        <v>1</v>
      </c>
    </row>
    <row r="22" spans="21:31" ht="12.75" customHeight="1">
      <c r="U22" s="242" t="s">
        <v>747</v>
      </c>
      <c r="V22" s="242" t="s">
        <v>785</v>
      </c>
      <c r="W22" s="220" t="s">
        <v>786</v>
      </c>
      <c r="X22" s="242" t="s">
        <v>788</v>
      </c>
      <c r="Y22" s="242" t="s">
        <v>789</v>
      </c>
      <c r="Z22" s="242" t="s">
        <v>790</v>
      </c>
      <c r="AA22" s="242" t="s">
        <v>791</v>
      </c>
      <c r="AB22" s="242" t="s">
        <v>792</v>
      </c>
      <c r="AC22" s="242" t="s">
        <v>755</v>
      </c>
      <c r="AD22" s="242" t="s">
        <v>793</v>
      </c>
      <c r="AE22" s="242" t="s">
        <v>794</v>
      </c>
    </row>
    <row r="23" spans="21:31" ht="12.75" customHeight="1" thickBot="1">
      <c r="U23" s="243"/>
      <c r="V23" s="243"/>
      <c r="W23" s="218" t="s">
        <v>787</v>
      </c>
      <c r="X23" s="243"/>
      <c r="Y23" s="243"/>
      <c r="Z23" s="243"/>
      <c r="AA23" s="243"/>
      <c r="AB23" s="243"/>
      <c r="AC23" s="243"/>
      <c r="AD23" s="243"/>
      <c r="AE23" s="243"/>
    </row>
    <row r="24" spans="21:31" ht="12.75" customHeight="1">
      <c r="U24" s="242" t="s">
        <v>757</v>
      </c>
      <c r="V24" s="242" t="s">
        <v>795</v>
      </c>
      <c r="W24" s="220" t="s">
        <v>786</v>
      </c>
      <c r="X24" s="242" t="s">
        <v>788</v>
      </c>
      <c r="Y24" s="242" t="s">
        <v>789</v>
      </c>
      <c r="Z24" s="242" t="s">
        <v>796</v>
      </c>
      <c r="AA24" s="242" t="s">
        <v>797</v>
      </c>
      <c r="AB24" s="242" t="s">
        <v>798</v>
      </c>
      <c r="AC24" s="240"/>
      <c r="AD24" s="240"/>
      <c r="AE24" s="240"/>
    </row>
    <row r="25" spans="21:31" ht="12.75" customHeight="1" thickBot="1">
      <c r="U25" s="243"/>
      <c r="V25" s="243"/>
      <c r="W25" s="218" t="s">
        <v>787</v>
      </c>
      <c r="X25" s="243"/>
      <c r="Y25" s="243"/>
      <c r="Z25" s="243"/>
      <c r="AA25" s="243"/>
      <c r="AB25" s="243"/>
      <c r="AC25" s="241"/>
      <c r="AD25" s="241"/>
      <c r="AE25" s="241"/>
    </row>
    <row r="26" spans="21:31" ht="12.75" customHeight="1">
      <c r="U26" s="242" t="s">
        <v>764</v>
      </c>
      <c r="V26" s="242">
        <v>40</v>
      </c>
      <c r="W26" s="220" t="s">
        <v>799</v>
      </c>
      <c r="X26" s="242" t="s">
        <v>800</v>
      </c>
      <c r="Y26" s="242" t="s">
        <v>801</v>
      </c>
      <c r="Z26" s="242" t="s">
        <v>790</v>
      </c>
      <c r="AA26" s="242" t="s">
        <v>802</v>
      </c>
      <c r="AB26" s="242" t="s">
        <v>803</v>
      </c>
      <c r="AC26" s="240"/>
      <c r="AD26" s="240"/>
      <c r="AE26" s="240"/>
    </row>
    <row r="27" spans="21:31" ht="12.75" customHeight="1" thickBot="1">
      <c r="U27" s="243"/>
      <c r="V27" s="243"/>
      <c r="W27" s="218" t="s">
        <v>787</v>
      </c>
      <c r="X27" s="243"/>
      <c r="Y27" s="243"/>
      <c r="Z27" s="243"/>
      <c r="AA27" s="243"/>
      <c r="AB27" s="243"/>
      <c r="AC27" s="241"/>
      <c r="AD27" s="241"/>
      <c r="AE27" s="241"/>
    </row>
    <row r="28" spans="21:31" ht="12.75" customHeight="1">
      <c r="U28" s="242" t="s">
        <v>804</v>
      </c>
      <c r="V28" s="242">
        <v>184</v>
      </c>
      <c r="W28" s="220" t="s">
        <v>805</v>
      </c>
      <c r="X28" s="242" t="s">
        <v>807</v>
      </c>
      <c r="Y28" s="242" t="s">
        <v>808</v>
      </c>
      <c r="Z28" s="242" t="s">
        <v>809</v>
      </c>
      <c r="AA28" s="242" t="s">
        <v>810</v>
      </c>
      <c r="AB28" s="242" t="s">
        <v>811</v>
      </c>
      <c r="AC28" s="240"/>
      <c r="AD28" s="240"/>
      <c r="AE28" s="240"/>
    </row>
    <row r="29" spans="21:31" ht="12.75" customHeight="1" thickBot="1">
      <c r="U29" s="243"/>
      <c r="V29" s="243"/>
      <c r="W29" s="218" t="s">
        <v>806</v>
      </c>
      <c r="X29" s="243"/>
      <c r="Y29" s="243"/>
      <c r="Z29" s="243"/>
      <c r="AA29" s="243"/>
      <c r="AB29" s="243"/>
      <c r="AC29" s="241"/>
      <c r="AD29" s="241"/>
      <c r="AE29" s="241"/>
    </row>
    <row r="30" spans="21:24" ht="12.75" customHeight="1">
      <c r="U30" s="221" t="s">
        <v>828</v>
      </c>
      <c r="V30" s="222"/>
      <c r="W30" s="222"/>
      <c r="X30" s="222"/>
    </row>
    <row r="31" spans="21:24" ht="12.75" customHeight="1">
      <c r="U31" s="221"/>
      <c r="V31" s="222"/>
      <c r="W31" s="222"/>
      <c r="X31" s="222"/>
    </row>
    <row r="32" spans="21:24" ht="12.75" customHeight="1">
      <c r="U32" s="221"/>
      <c r="V32" s="222"/>
      <c r="W32" s="222"/>
      <c r="X32" s="222"/>
    </row>
    <row r="33" spans="21:24" ht="12.75" customHeight="1" thickBot="1">
      <c r="U33" s="221" t="s">
        <v>829</v>
      </c>
      <c r="V33" s="222"/>
      <c r="W33" s="222"/>
      <c r="X33" s="222"/>
    </row>
    <row r="34" spans="21:24" ht="12.75" customHeight="1">
      <c r="U34" s="223" t="s">
        <v>647</v>
      </c>
      <c r="V34" s="233"/>
      <c r="W34" s="233"/>
      <c r="X34" s="222"/>
    </row>
    <row r="35" spans="21:24" ht="12.75" customHeight="1" thickBot="1">
      <c r="U35" s="234" t="s">
        <v>812</v>
      </c>
      <c r="V35" s="235" t="s">
        <v>813</v>
      </c>
      <c r="W35" s="235" t="s">
        <v>814</v>
      </c>
      <c r="X35" s="222"/>
    </row>
    <row r="36" spans="21:24" ht="12.75" customHeight="1" thickBot="1">
      <c r="U36" s="236" t="s">
        <v>815</v>
      </c>
      <c r="V36" s="237">
        <v>0.4</v>
      </c>
      <c r="W36" s="237">
        <v>2.6</v>
      </c>
      <c r="X36" s="222"/>
    </row>
    <row r="37" spans="21:24" ht="12.75" customHeight="1" thickBot="1">
      <c r="U37" s="236" t="s">
        <v>816</v>
      </c>
      <c r="V37" s="237">
        <v>0.8</v>
      </c>
      <c r="W37" s="238">
        <v>10.3</v>
      </c>
      <c r="X37" s="222"/>
    </row>
    <row r="38" spans="1:24" ht="12.75" customHeight="1" thickBot="1">
      <c r="A38" s="123"/>
      <c r="U38" s="236" t="s">
        <v>817</v>
      </c>
      <c r="V38" s="238">
        <v>10.9</v>
      </c>
      <c r="W38" s="238">
        <v>22.6</v>
      </c>
      <c r="X38" s="222"/>
    </row>
    <row r="39" spans="21:24" ht="12.75" customHeight="1" thickBot="1">
      <c r="U39" s="236" t="s">
        <v>818</v>
      </c>
      <c r="V39" s="238">
        <v>72.6</v>
      </c>
      <c r="W39" s="238">
        <v>40.6</v>
      </c>
      <c r="X39" s="222"/>
    </row>
    <row r="40" spans="2:24" ht="12.75" customHeight="1" thickBot="1">
      <c r="B40" s="226" t="s">
        <v>734</v>
      </c>
      <c r="C40" s="226"/>
      <c r="D40" s="226"/>
      <c r="E40" s="226"/>
      <c r="F40" s="226"/>
      <c r="G40" s="226"/>
      <c r="H40" s="226"/>
      <c r="I40" s="226"/>
      <c r="J40" s="226" t="s">
        <v>732</v>
      </c>
      <c r="K40" s="226"/>
      <c r="L40" s="226"/>
      <c r="M40" s="226"/>
      <c r="N40" s="226"/>
      <c r="O40" s="226"/>
      <c r="P40" s="226"/>
      <c r="Q40" s="226"/>
      <c r="R40" s="226"/>
      <c r="U40" s="236" t="s">
        <v>819</v>
      </c>
      <c r="V40" s="238">
        <v>13.7</v>
      </c>
      <c r="W40" s="237">
        <v>7.1</v>
      </c>
      <c r="X40" s="222"/>
    </row>
    <row r="41" spans="2:24" ht="12.75" customHeight="1" thickBot="1">
      <c r="B41" s="226"/>
      <c r="C41" s="226"/>
      <c r="D41" s="226"/>
      <c r="E41" s="226"/>
      <c r="F41" s="226"/>
      <c r="G41" s="226"/>
      <c r="H41" s="226"/>
      <c r="I41" s="226"/>
      <c r="J41" s="226"/>
      <c r="K41" s="226"/>
      <c r="L41" s="226"/>
      <c r="M41" s="226"/>
      <c r="N41" s="226"/>
      <c r="O41" s="226"/>
      <c r="P41" s="226"/>
      <c r="Q41" s="226"/>
      <c r="R41" s="226"/>
      <c r="U41" s="236" t="s">
        <v>640</v>
      </c>
      <c r="V41" s="237">
        <v>1.6</v>
      </c>
      <c r="W41" s="238">
        <v>16.8</v>
      </c>
      <c r="X41" s="222"/>
    </row>
    <row r="42" spans="21:24" ht="12.75" customHeight="1" thickBot="1">
      <c r="U42" s="236" t="s">
        <v>820</v>
      </c>
      <c r="V42" s="237">
        <v>0</v>
      </c>
      <c r="W42" s="237">
        <v>0</v>
      </c>
      <c r="X42" s="222"/>
    </row>
    <row r="43" ht="12.75" customHeight="1">
      <c r="U43" s="211"/>
    </row>
    <row r="44" ht="12.75" customHeight="1"/>
    <row r="45" spans="2:18" ht="30" customHeight="1">
      <c r="B45" s="263"/>
      <c r="C45" s="263"/>
      <c r="D45" s="263"/>
      <c r="E45" s="263"/>
      <c r="F45" s="263"/>
      <c r="G45" s="263"/>
      <c r="H45" s="263"/>
      <c r="I45" s="263"/>
      <c r="K45" s="263"/>
      <c r="L45" s="263"/>
      <c r="M45" s="263"/>
      <c r="N45" s="263"/>
      <c r="O45" s="263"/>
      <c r="P45" s="263"/>
      <c r="Q45" s="263"/>
      <c r="R45" s="263"/>
    </row>
    <row r="46" spans="11:18" ht="12.75" customHeight="1">
      <c r="K46" s="263"/>
      <c r="L46" s="263"/>
      <c r="M46" s="263"/>
      <c r="N46" s="263"/>
      <c r="O46" s="263"/>
      <c r="P46" s="263"/>
      <c r="Q46" s="263"/>
      <c r="R46" s="263"/>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88" ht="24.75" customHeight="1"/>
    <row r="93" spans="2:18" ht="42.75" customHeight="1">
      <c r="B93" s="263"/>
      <c r="C93" s="263"/>
      <c r="D93" s="263"/>
      <c r="E93" s="263"/>
      <c r="F93" s="263"/>
      <c r="G93" s="263"/>
      <c r="H93" s="263"/>
      <c r="I93" s="263"/>
      <c r="K93" s="263"/>
      <c r="L93" s="263"/>
      <c r="M93" s="263"/>
      <c r="N93" s="263"/>
      <c r="O93" s="263"/>
      <c r="P93" s="263"/>
      <c r="Q93" s="263"/>
      <c r="R93" s="263"/>
    </row>
    <row r="94" spans="11:18" ht="12.75">
      <c r="K94" s="263"/>
      <c r="L94" s="263"/>
      <c r="M94" s="263"/>
      <c r="N94" s="263"/>
      <c r="O94" s="263"/>
      <c r="P94" s="263"/>
      <c r="Q94" s="263"/>
      <c r="R94" s="263"/>
    </row>
    <row r="138" ht="25.5" customHeight="1"/>
    <row r="139" spans="2:9" ht="12.75" customHeight="1">
      <c r="B139" s="263"/>
      <c r="C139" s="263"/>
      <c r="D139" s="263"/>
      <c r="E139" s="263"/>
      <c r="F139" s="263"/>
      <c r="G139" s="263"/>
      <c r="H139" s="263"/>
      <c r="I139" s="263"/>
    </row>
    <row r="140" spans="2:9" ht="17.25" customHeight="1">
      <c r="B140" s="263"/>
      <c r="C140" s="263"/>
      <c r="D140" s="263"/>
      <c r="E140" s="263"/>
      <c r="F140" s="263"/>
      <c r="G140" s="263"/>
      <c r="H140" s="263"/>
      <c r="I140" s="263"/>
    </row>
    <row r="146" ht="12.75" customHeight="1"/>
    <row r="147" ht="25.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2" ht="25.5" customHeight="1"/>
  </sheetData>
  <mergeCells count="63">
    <mergeCell ref="AE28:AE29"/>
    <mergeCell ref="AE26:AE27"/>
    <mergeCell ref="U28:U29"/>
    <mergeCell ref="V28:V29"/>
    <mergeCell ref="X28:X29"/>
    <mergeCell ref="Y28:Y29"/>
    <mergeCell ref="Z28:Z29"/>
    <mergeCell ref="AA28:AA29"/>
    <mergeCell ref="AB28:AB29"/>
    <mergeCell ref="AC28:AC29"/>
    <mergeCell ref="AD28:AD29"/>
    <mergeCell ref="AE24:AE25"/>
    <mergeCell ref="U26:U27"/>
    <mergeCell ref="V26:V27"/>
    <mergeCell ref="X26:X27"/>
    <mergeCell ref="Y26:Y27"/>
    <mergeCell ref="Z26:Z27"/>
    <mergeCell ref="AA26:AA27"/>
    <mergeCell ref="AB26:AB27"/>
    <mergeCell ref="AC26:AC27"/>
    <mergeCell ref="AD26:AD27"/>
    <mergeCell ref="AA24:AA25"/>
    <mergeCell ref="AB24:AB25"/>
    <mergeCell ref="AC24:AC25"/>
    <mergeCell ref="AD24:AD25"/>
    <mergeCell ref="V24:V25"/>
    <mergeCell ref="X24:X25"/>
    <mergeCell ref="Y24:Y25"/>
    <mergeCell ref="Z24:Z25"/>
    <mergeCell ref="AB22:AB23"/>
    <mergeCell ref="AC22:AC23"/>
    <mergeCell ref="AD22:AD23"/>
    <mergeCell ref="AE22:AE23"/>
    <mergeCell ref="X22:X23"/>
    <mergeCell ref="Y22:Y23"/>
    <mergeCell ref="Z22:Z23"/>
    <mergeCell ref="AA22:AA23"/>
    <mergeCell ref="W19:Y19"/>
    <mergeCell ref="W20:Y20"/>
    <mergeCell ref="Z19:AB20"/>
    <mergeCell ref="AC19:AE19"/>
    <mergeCell ref="AC20:AE20"/>
    <mergeCell ref="W3:Y3"/>
    <mergeCell ref="W4:Y4"/>
    <mergeCell ref="Z3:AB4"/>
    <mergeCell ref="AC3:AE3"/>
    <mergeCell ref="AC4:AE4"/>
    <mergeCell ref="U3:U4"/>
    <mergeCell ref="V3:V4"/>
    <mergeCell ref="U19:U20"/>
    <mergeCell ref="V19:V20"/>
    <mergeCell ref="U22:U23"/>
    <mergeCell ref="V22:V23"/>
    <mergeCell ref="U24:U25"/>
    <mergeCell ref="K1:Q2"/>
    <mergeCell ref="B1:I1"/>
    <mergeCell ref="B139:I140"/>
    <mergeCell ref="B93:I93"/>
    <mergeCell ref="K93:R94"/>
    <mergeCell ref="K45:R46"/>
    <mergeCell ref="B45:I45"/>
    <mergeCell ref="J40:R41"/>
    <mergeCell ref="B40:I41"/>
  </mergeCells>
  <printOptions/>
  <pageMargins left="0.75" right="0.75" top="1" bottom="1" header="0.5" footer="0.5"/>
  <pageSetup horizontalDpi="1200" verticalDpi="1200" orientation="portrait" r:id="rId2"/>
  <headerFooter alignWithMargins="0">
    <oddHeader>&amp;LDRAFT</oddHeader>
    <oddFooter>&amp;L&amp;8Copyright 2007 by Placer County Water Agency&amp;R&amp;"Arial,Italic"&amp;8&amp;F</oddFooter>
  </headerFooter>
  <rowBreaks count="3" manualBreakCount="3">
    <brk id="44" max="255" man="1"/>
    <brk id="92" max="255" man="1"/>
    <brk id="138" max="255" man="1"/>
  </rowBreaks>
  <drawing r:id="rId1"/>
</worksheet>
</file>

<file path=xl/worksheets/sheet10.xml><?xml version="1.0" encoding="utf-8"?>
<worksheet xmlns="http://schemas.openxmlformats.org/spreadsheetml/2006/main" xmlns:r="http://schemas.openxmlformats.org/officeDocument/2006/relationships">
  <dimension ref="A1:BC377"/>
  <sheetViews>
    <sheetView workbookViewId="0" topLeftCell="AP309">
      <selection activeCell="BB309" sqref="BB1:BC16384"/>
    </sheetView>
  </sheetViews>
  <sheetFormatPr defaultColWidth="9.140625" defaultRowHeight="12.75"/>
  <sheetData>
    <row r="1" spans="1:49" ht="12.75">
      <c r="A1" s="1" t="s">
        <v>0</v>
      </c>
      <c r="B1" s="76" t="s">
        <v>1</v>
      </c>
      <c r="C1" s="77" t="s">
        <v>2</v>
      </c>
      <c r="D1" s="76" t="s">
        <v>3</v>
      </c>
      <c r="E1" s="76" t="s">
        <v>4</v>
      </c>
      <c r="F1" s="76" t="s">
        <v>5</v>
      </c>
      <c r="G1" s="76" t="s">
        <v>6</v>
      </c>
      <c r="H1" s="76" t="s">
        <v>7</v>
      </c>
      <c r="I1" s="76" t="s">
        <v>8</v>
      </c>
      <c r="J1" s="76" t="s">
        <v>9</v>
      </c>
      <c r="K1" s="76" t="s">
        <v>10</v>
      </c>
      <c r="L1" s="76" t="s">
        <v>11</v>
      </c>
      <c r="M1" s="76" t="s">
        <v>12</v>
      </c>
      <c r="N1" s="76" t="s">
        <v>6</v>
      </c>
      <c r="O1" s="76" t="s">
        <v>7</v>
      </c>
      <c r="P1" s="76" t="s">
        <v>13</v>
      </c>
      <c r="Q1" s="76" t="s">
        <v>14</v>
      </c>
      <c r="R1" s="76" t="s">
        <v>15</v>
      </c>
      <c r="S1" s="76" t="s">
        <v>16</v>
      </c>
      <c r="T1" s="76" t="s">
        <v>17</v>
      </c>
      <c r="U1" s="76" t="s">
        <v>18</v>
      </c>
      <c r="V1" s="76" t="s">
        <v>19</v>
      </c>
      <c r="W1" s="76" t="s">
        <v>20</v>
      </c>
      <c r="X1" s="76" t="s">
        <v>21</v>
      </c>
      <c r="Y1" s="76" t="s">
        <v>22</v>
      </c>
      <c r="Z1" s="76" t="s">
        <v>23</v>
      </c>
      <c r="AA1" s="76" t="s">
        <v>24</v>
      </c>
      <c r="AB1" s="76" t="s">
        <v>25</v>
      </c>
      <c r="AC1" s="76" t="s">
        <v>2</v>
      </c>
      <c r="AD1" s="76" t="s">
        <v>26</v>
      </c>
      <c r="AE1" s="76" t="s">
        <v>27</v>
      </c>
      <c r="AF1" s="76" t="s">
        <v>28</v>
      </c>
      <c r="AG1" s="76" t="s">
        <v>29</v>
      </c>
      <c r="AH1" s="76" t="s">
        <v>30</v>
      </c>
      <c r="AI1" s="76" t="s">
        <v>31</v>
      </c>
      <c r="AJ1" s="76" t="s">
        <v>32</v>
      </c>
      <c r="AK1" s="76" t="s">
        <v>33</v>
      </c>
      <c r="AL1" s="78" t="s">
        <v>34</v>
      </c>
      <c r="AM1" s="76" t="s">
        <v>35</v>
      </c>
      <c r="AN1" s="76" t="s">
        <v>36</v>
      </c>
      <c r="AO1" s="78" t="s">
        <v>37</v>
      </c>
      <c r="AP1" s="78" t="s">
        <v>38</v>
      </c>
      <c r="AQ1" s="78" t="s">
        <v>39</v>
      </c>
      <c r="AR1" s="78" t="s">
        <v>40</v>
      </c>
      <c r="AS1" s="76" t="s">
        <v>41</v>
      </c>
      <c r="AT1" s="76" t="s">
        <v>42</v>
      </c>
      <c r="AU1" s="76" t="s">
        <v>43</v>
      </c>
      <c r="AV1" s="76" t="s">
        <v>44</v>
      </c>
      <c r="AW1" s="76" t="s">
        <v>45</v>
      </c>
    </row>
    <row r="2" spans="1:55" ht="12.75">
      <c r="A2" s="6">
        <v>4</v>
      </c>
      <c r="B2" s="79" t="s">
        <v>65</v>
      </c>
      <c r="C2" s="80">
        <v>39219</v>
      </c>
      <c r="D2" s="79" t="s">
        <v>48</v>
      </c>
      <c r="E2" s="79">
        <v>4314552</v>
      </c>
      <c r="F2" s="79">
        <v>679847</v>
      </c>
      <c r="G2" s="79">
        <v>64</v>
      </c>
      <c r="H2" s="79">
        <v>15</v>
      </c>
      <c r="I2" s="79">
        <v>660</v>
      </c>
      <c r="J2" s="79"/>
      <c r="K2" s="79" t="s">
        <v>49</v>
      </c>
      <c r="L2" s="79">
        <v>4314653</v>
      </c>
      <c r="M2" s="79">
        <v>679902</v>
      </c>
      <c r="N2" s="79">
        <v>69</v>
      </c>
      <c r="O2" s="79">
        <v>25</v>
      </c>
      <c r="P2" s="81">
        <v>0.4583333333333333</v>
      </c>
      <c r="Q2" s="81">
        <v>0.5208333333333334</v>
      </c>
      <c r="R2" s="79" t="s">
        <v>66</v>
      </c>
      <c r="S2" s="79">
        <v>29</v>
      </c>
      <c r="T2" s="79">
        <v>19</v>
      </c>
      <c r="U2" s="79">
        <v>24</v>
      </c>
      <c r="V2" s="79">
        <v>33</v>
      </c>
      <c r="W2" s="79">
        <v>17</v>
      </c>
      <c r="X2" s="79">
        <v>17</v>
      </c>
      <c r="Y2" s="79" t="s">
        <v>50</v>
      </c>
      <c r="Z2" s="79" t="s">
        <v>51</v>
      </c>
      <c r="AA2" s="79" t="s">
        <v>50</v>
      </c>
      <c r="AB2" s="79">
        <v>1</v>
      </c>
      <c r="AC2" s="82">
        <v>39219</v>
      </c>
      <c r="AD2" s="83" t="s">
        <v>67</v>
      </c>
      <c r="AE2" s="79" t="s">
        <v>68</v>
      </c>
      <c r="AF2" s="83">
        <v>1</v>
      </c>
      <c r="AG2" s="84">
        <v>47</v>
      </c>
      <c r="AH2" s="79">
        <v>3</v>
      </c>
      <c r="AI2" s="79" t="s">
        <v>69</v>
      </c>
      <c r="AJ2" s="79" t="s">
        <v>70</v>
      </c>
      <c r="AK2" s="79">
        <v>1</v>
      </c>
      <c r="AL2" s="85">
        <v>0.05</v>
      </c>
      <c r="AM2" s="79" t="s">
        <v>70</v>
      </c>
      <c r="AN2" s="79" t="s">
        <v>54</v>
      </c>
      <c r="AO2" s="79">
        <v>0.6</v>
      </c>
      <c r="AP2" s="85">
        <v>0.45</v>
      </c>
      <c r="AQ2" s="85">
        <v>0</v>
      </c>
      <c r="AR2" s="85">
        <v>0</v>
      </c>
      <c r="AS2" s="79">
        <v>18.5</v>
      </c>
      <c r="AT2" s="79" t="s">
        <v>71</v>
      </c>
      <c r="AU2" s="79" t="s">
        <v>72</v>
      </c>
      <c r="AV2" s="79"/>
      <c r="AW2" s="79"/>
      <c r="BB2" s="79"/>
      <c r="BC2" s="79"/>
    </row>
    <row r="3" spans="1:55" ht="12.75">
      <c r="A3" s="6">
        <v>5</v>
      </c>
      <c r="B3" s="79" t="s">
        <v>77</v>
      </c>
      <c r="C3" s="86">
        <v>39219</v>
      </c>
      <c r="D3" s="87" t="s">
        <v>63</v>
      </c>
      <c r="E3" s="87">
        <v>4314803</v>
      </c>
      <c r="F3" s="87">
        <v>679004</v>
      </c>
      <c r="G3" s="87">
        <v>10</v>
      </c>
      <c r="H3" s="87"/>
      <c r="I3" s="87"/>
      <c r="J3" s="87">
        <v>431</v>
      </c>
      <c r="K3" s="87" t="s">
        <v>78</v>
      </c>
      <c r="L3" s="87" t="s">
        <v>79</v>
      </c>
      <c r="M3" s="87"/>
      <c r="N3" s="87"/>
      <c r="O3" s="87"/>
      <c r="P3" s="88">
        <v>0.4763888888888889</v>
      </c>
      <c r="Q3" s="88">
        <v>0.5902777777777778</v>
      </c>
      <c r="R3" s="87" t="s">
        <v>80</v>
      </c>
      <c r="S3" s="87">
        <v>23</v>
      </c>
      <c r="T3" s="87">
        <v>16</v>
      </c>
      <c r="U3" s="87">
        <v>16</v>
      </c>
      <c r="V3" s="87">
        <v>27.5</v>
      </c>
      <c r="W3" s="87" t="s">
        <v>81</v>
      </c>
      <c r="X3" s="87" t="s">
        <v>81</v>
      </c>
      <c r="Y3" s="87" t="s">
        <v>50</v>
      </c>
      <c r="Z3" s="87" t="s">
        <v>51</v>
      </c>
      <c r="AA3" s="87" t="s">
        <v>50</v>
      </c>
      <c r="AB3" s="87">
        <v>1</v>
      </c>
      <c r="AC3" s="89">
        <v>39219</v>
      </c>
      <c r="AD3" s="90" t="s">
        <v>67</v>
      </c>
      <c r="AE3" s="87" t="s">
        <v>82</v>
      </c>
      <c r="AF3" s="90">
        <v>1</v>
      </c>
      <c r="AG3" s="91">
        <v>48</v>
      </c>
      <c r="AH3" s="87">
        <v>2</v>
      </c>
      <c r="AI3" s="87" t="s">
        <v>56</v>
      </c>
      <c r="AJ3" s="87" t="s">
        <v>83</v>
      </c>
      <c r="AK3" s="87">
        <v>1</v>
      </c>
      <c r="AL3" s="92">
        <v>0.5</v>
      </c>
      <c r="AM3" s="87" t="s">
        <v>54</v>
      </c>
      <c r="AN3" s="87" t="s">
        <v>52</v>
      </c>
      <c r="AO3" s="87">
        <v>0.5</v>
      </c>
      <c r="AP3" s="92">
        <v>0.3</v>
      </c>
      <c r="AQ3" s="92">
        <v>0.01</v>
      </c>
      <c r="AR3" s="92">
        <v>0.07</v>
      </c>
      <c r="AS3" s="87">
        <v>16</v>
      </c>
      <c r="AT3" s="87"/>
      <c r="AU3" s="87" t="s">
        <v>84</v>
      </c>
      <c r="AV3" s="87" t="s">
        <v>85</v>
      </c>
      <c r="AW3" s="79" t="s">
        <v>86</v>
      </c>
      <c r="BB3" s="79"/>
      <c r="BC3" s="101"/>
    </row>
    <row r="4" spans="1:55" ht="12.75">
      <c r="A4" s="6">
        <v>5</v>
      </c>
      <c r="B4" s="79" t="s">
        <v>77</v>
      </c>
      <c r="C4" s="86">
        <v>39219</v>
      </c>
      <c r="D4" s="87"/>
      <c r="E4" s="87"/>
      <c r="F4" s="87"/>
      <c r="G4" s="87"/>
      <c r="H4" s="87"/>
      <c r="I4" s="87"/>
      <c r="J4" s="87"/>
      <c r="K4" s="87"/>
      <c r="L4" s="87"/>
      <c r="M4" s="87"/>
      <c r="N4" s="87"/>
      <c r="O4" s="87"/>
      <c r="P4" s="87"/>
      <c r="Q4" s="87"/>
      <c r="R4" s="87"/>
      <c r="S4" s="87"/>
      <c r="T4" s="87"/>
      <c r="U4" s="87"/>
      <c r="V4" s="87"/>
      <c r="W4" s="87"/>
      <c r="X4" s="87"/>
      <c r="Y4" s="87"/>
      <c r="Z4" s="87"/>
      <c r="AA4" s="87"/>
      <c r="AB4" s="87">
        <v>1</v>
      </c>
      <c r="AC4" s="89">
        <v>39219</v>
      </c>
      <c r="AD4" s="83" t="s">
        <v>67</v>
      </c>
      <c r="AE4" s="79" t="s">
        <v>89</v>
      </c>
      <c r="AF4" s="90">
        <v>1</v>
      </c>
      <c r="AG4" s="84">
        <v>70</v>
      </c>
      <c r="AH4" s="79">
        <v>3</v>
      </c>
      <c r="AI4" s="79" t="s">
        <v>90</v>
      </c>
      <c r="AJ4" s="79" t="s">
        <v>83</v>
      </c>
      <c r="AK4" s="79">
        <v>2</v>
      </c>
      <c r="AL4" s="85">
        <v>1.2</v>
      </c>
      <c r="AM4" s="79" t="s">
        <v>54</v>
      </c>
      <c r="AN4" s="79" t="s">
        <v>52</v>
      </c>
      <c r="AO4" s="79">
        <v>0.45</v>
      </c>
      <c r="AP4" s="85">
        <v>0.3</v>
      </c>
      <c r="AQ4" s="85">
        <v>0.13</v>
      </c>
      <c r="AR4" s="85">
        <v>0.07</v>
      </c>
      <c r="AS4" s="79">
        <v>16</v>
      </c>
      <c r="AT4" s="79"/>
      <c r="AU4" s="79" t="s">
        <v>89</v>
      </c>
      <c r="AV4" s="79" t="s">
        <v>91</v>
      </c>
      <c r="AW4" s="79"/>
      <c r="BB4" s="79"/>
      <c r="BC4" s="79"/>
    </row>
    <row r="5" spans="1:55" ht="12.75">
      <c r="A5" s="6">
        <v>5</v>
      </c>
      <c r="B5" s="79" t="s">
        <v>77</v>
      </c>
      <c r="C5" s="80">
        <v>39219</v>
      </c>
      <c r="D5" s="87"/>
      <c r="E5" s="87"/>
      <c r="F5" s="87"/>
      <c r="G5" s="87"/>
      <c r="H5" s="87"/>
      <c r="I5" s="87"/>
      <c r="J5" s="87"/>
      <c r="K5" s="87"/>
      <c r="L5" s="87"/>
      <c r="M5" s="87"/>
      <c r="N5" s="87"/>
      <c r="O5" s="87"/>
      <c r="P5" s="87"/>
      <c r="Q5" s="87"/>
      <c r="R5" s="87"/>
      <c r="S5" s="87"/>
      <c r="T5" s="87"/>
      <c r="U5" s="87"/>
      <c r="V5" s="87"/>
      <c r="W5" s="87"/>
      <c r="X5" s="87"/>
      <c r="Y5" s="87"/>
      <c r="Z5" s="87"/>
      <c r="AA5" s="87"/>
      <c r="AB5" s="87">
        <v>1</v>
      </c>
      <c r="AC5" s="82">
        <v>39219</v>
      </c>
      <c r="AD5" s="83" t="s">
        <v>67</v>
      </c>
      <c r="AE5" s="79" t="s">
        <v>92</v>
      </c>
      <c r="AF5" s="90">
        <v>1</v>
      </c>
      <c r="AG5" s="84">
        <v>56</v>
      </c>
      <c r="AH5" s="79">
        <v>2</v>
      </c>
      <c r="AI5" s="79" t="s">
        <v>56</v>
      </c>
      <c r="AJ5" s="79" t="s">
        <v>83</v>
      </c>
      <c r="AK5" s="79">
        <v>1</v>
      </c>
      <c r="AL5" s="85">
        <v>0.1</v>
      </c>
      <c r="AM5" s="79" t="s">
        <v>54</v>
      </c>
      <c r="AN5" s="79" t="s">
        <v>52</v>
      </c>
      <c r="AO5" s="79">
        <v>0.4</v>
      </c>
      <c r="AP5" s="85">
        <v>0.15</v>
      </c>
      <c r="AQ5" s="85">
        <v>0.06</v>
      </c>
      <c r="AR5" s="85">
        <v>0.1</v>
      </c>
      <c r="AS5" s="79">
        <v>16</v>
      </c>
      <c r="AT5" s="79"/>
      <c r="AU5" s="79" t="s">
        <v>92</v>
      </c>
      <c r="AV5" s="79" t="s">
        <v>91</v>
      </c>
      <c r="AW5" s="79"/>
      <c r="BB5" s="79"/>
      <c r="BC5" s="87"/>
    </row>
    <row r="6" spans="1:55" ht="12.75">
      <c r="A6" s="6">
        <v>5</v>
      </c>
      <c r="B6" s="79" t="s">
        <v>77</v>
      </c>
      <c r="C6" s="80">
        <v>39219</v>
      </c>
      <c r="D6" s="87"/>
      <c r="E6" s="87"/>
      <c r="F6" s="87"/>
      <c r="G6" s="87"/>
      <c r="H6" s="87"/>
      <c r="I6" s="87"/>
      <c r="J6" s="87"/>
      <c r="K6" s="87"/>
      <c r="L6" s="87"/>
      <c r="M6" s="87"/>
      <c r="N6" s="87"/>
      <c r="O6" s="87"/>
      <c r="P6" s="87"/>
      <c r="Q6" s="87"/>
      <c r="R6" s="87"/>
      <c r="S6" s="87"/>
      <c r="T6" s="87"/>
      <c r="U6" s="87"/>
      <c r="V6" s="87"/>
      <c r="W6" s="87"/>
      <c r="X6" s="87"/>
      <c r="Y6" s="87"/>
      <c r="Z6" s="87"/>
      <c r="AA6" s="87"/>
      <c r="AB6" s="87">
        <v>1</v>
      </c>
      <c r="AC6" s="82">
        <v>39219</v>
      </c>
      <c r="AD6" s="83" t="s">
        <v>67</v>
      </c>
      <c r="AE6" s="79" t="s">
        <v>94</v>
      </c>
      <c r="AF6" s="90">
        <v>1</v>
      </c>
      <c r="AG6" s="84">
        <v>38</v>
      </c>
      <c r="AH6" s="79"/>
      <c r="AI6" s="79" t="s">
        <v>56</v>
      </c>
      <c r="AJ6" s="79" t="s">
        <v>93</v>
      </c>
      <c r="AK6" s="79">
        <v>3</v>
      </c>
      <c r="AL6" s="85">
        <v>1.3</v>
      </c>
      <c r="AM6" s="79" t="s">
        <v>54</v>
      </c>
      <c r="AN6" s="79" t="s">
        <v>52</v>
      </c>
      <c r="AO6" s="79">
        <v>0.6</v>
      </c>
      <c r="AP6" s="85">
        <v>0.4</v>
      </c>
      <c r="AQ6" s="85">
        <v>0.14</v>
      </c>
      <c r="AR6" s="85">
        <v>0.12</v>
      </c>
      <c r="AS6" s="79">
        <v>15.5</v>
      </c>
      <c r="AT6" s="79"/>
      <c r="AU6" s="79" t="s">
        <v>94</v>
      </c>
      <c r="AV6" s="79" t="s">
        <v>95</v>
      </c>
      <c r="AW6" s="79"/>
      <c r="BB6" s="79"/>
      <c r="BC6" s="79"/>
    </row>
    <row r="7" spans="1:55" ht="12.75">
      <c r="A7" s="6">
        <v>5</v>
      </c>
      <c r="B7" s="79" t="s">
        <v>77</v>
      </c>
      <c r="C7" s="86">
        <v>39238</v>
      </c>
      <c r="D7" s="87" t="s">
        <v>63</v>
      </c>
      <c r="E7" s="87">
        <v>4314798</v>
      </c>
      <c r="F7" s="87">
        <v>679003</v>
      </c>
      <c r="G7" s="87">
        <v>129</v>
      </c>
      <c r="H7" s="87">
        <v>18</v>
      </c>
      <c r="I7" s="87"/>
      <c r="J7" s="87"/>
      <c r="K7" s="87"/>
      <c r="L7" s="87">
        <v>4315052</v>
      </c>
      <c r="M7" s="87">
        <v>679155</v>
      </c>
      <c r="N7" s="87">
        <v>131</v>
      </c>
      <c r="O7" s="87">
        <v>32</v>
      </c>
      <c r="P7" s="88">
        <v>0.4236111111111111</v>
      </c>
      <c r="Q7" s="88">
        <v>0.4548611111111111</v>
      </c>
      <c r="R7" s="87" t="s">
        <v>96</v>
      </c>
      <c r="S7" s="87">
        <v>18</v>
      </c>
      <c r="T7" s="87">
        <v>18</v>
      </c>
      <c r="U7" s="87">
        <v>18</v>
      </c>
      <c r="V7" s="87">
        <v>16</v>
      </c>
      <c r="W7" s="87">
        <v>17</v>
      </c>
      <c r="X7" s="87">
        <v>17</v>
      </c>
      <c r="Y7" s="87" t="s">
        <v>50</v>
      </c>
      <c r="Z7" s="87" t="s">
        <v>51</v>
      </c>
      <c r="AA7" s="87" t="s">
        <v>50</v>
      </c>
      <c r="AB7" s="87">
        <v>2</v>
      </c>
      <c r="AC7" s="89">
        <v>39238</v>
      </c>
      <c r="AD7" s="83" t="s">
        <v>67</v>
      </c>
      <c r="AE7" s="87" t="s">
        <v>82</v>
      </c>
      <c r="AF7" s="90">
        <v>0</v>
      </c>
      <c r="AG7" s="91"/>
      <c r="AH7" s="87"/>
      <c r="AI7" s="87"/>
      <c r="AJ7" s="87"/>
      <c r="AK7" s="87"/>
      <c r="AL7" s="92"/>
      <c r="AM7" s="87"/>
      <c r="AN7" s="87"/>
      <c r="AO7" s="87"/>
      <c r="AP7" s="92"/>
      <c r="AQ7" s="92"/>
      <c r="AR7" s="92"/>
      <c r="AS7" s="87"/>
      <c r="AT7" s="87"/>
      <c r="AU7" s="87" t="s">
        <v>97</v>
      </c>
      <c r="AV7" s="87" t="s">
        <v>98</v>
      </c>
      <c r="AW7" s="87"/>
      <c r="BB7" s="79"/>
      <c r="BC7" s="79"/>
    </row>
    <row r="8" spans="1:55" ht="12.75">
      <c r="A8" s="6">
        <v>5</v>
      </c>
      <c r="B8" s="79" t="s">
        <v>77</v>
      </c>
      <c r="C8" s="80">
        <v>39238</v>
      </c>
      <c r="D8" s="87"/>
      <c r="E8" s="87"/>
      <c r="F8" s="87"/>
      <c r="G8" s="87"/>
      <c r="H8" s="87"/>
      <c r="I8" s="87"/>
      <c r="J8" s="87"/>
      <c r="K8" s="87"/>
      <c r="L8" s="87"/>
      <c r="M8" s="87"/>
      <c r="N8" s="87"/>
      <c r="O8" s="87"/>
      <c r="P8" s="87"/>
      <c r="Q8" s="87"/>
      <c r="R8" s="87"/>
      <c r="S8" s="87"/>
      <c r="T8" s="87"/>
      <c r="U8" s="87"/>
      <c r="V8" s="87"/>
      <c r="W8" s="87"/>
      <c r="X8" s="87"/>
      <c r="Y8" s="87"/>
      <c r="Z8" s="87"/>
      <c r="AA8" s="87"/>
      <c r="AB8" s="79">
        <v>2</v>
      </c>
      <c r="AC8" s="82">
        <v>39238</v>
      </c>
      <c r="AD8" s="83" t="s">
        <v>67</v>
      </c>
      <c r="AE8" s="79" t="s">
        <v>89</v>
      </c>
      <c r="AF8" s="83">
        <v>0</v>
      </c>
      <c r="AG8" s="84"/>
      <c r="AH8" s="79"/>
      <c r="AI8" s="79"/>
      <c r="AJ8" s="79"/>
      <c r="AK8" s="79"/>
      <c r="AL8" s="85"/>
      <c r="AM8" s="79"/>
      <c r="AN8" s="79"/>
      <c r="AO8" s="79"/>
      <c r="AP8" s="85"/>
      <c r="AQ8" s="85"/>
      <c r="AR8" s="85"/>
      <c r="AS8" s="79"/>
      <c r="AT8" s="79"/>
      <c r="AU8" s="79" t="s">
        <v>99</v>
      </c>
      <c r="AV8" s="79" t="s">
        <v>100</v>
      </c>
      <c r="AW8" s="79"/>
      <c r="BB8" s="79"/>
      <c r="BC8" s="79"/>
    </row>
    <row r="9" spans="1:55" ht="12.75">
      <c r="A9" s="6">
        <v>5</v>
      </c>
      <c r="B9" s="79" t="s">
        <v>77</v>
      </c>
      <c r="C9" s="80">
        <v>39238</v>
      </c>
      <c r="D9" s="87"/>
      <c r="E9" s="87"/>
      <c r="F9" s="87"/>
      <c r="G9" s="87"/>
      <c r="H9" s="87"/>
      <c r="I9" s="87"/>
      <c r="J9" s="87"/>
      <c r="K9" s="87"/>
      <c r="L9" s="87"/>
      <c r="M9" s="87"/>
      <c r="N9" s="87"/>
      <c r="O9" s="87"/>
      <c r="P9" s="87"/>
      <c r="Q9" s="87"/>
      <c r="R9" s="87"/>
      <c r="S9" s="87"/>
      <c r="T9" s="87"/>
      <c r="U9" s="87"/>
      <c r="V9" s="87"/>
      <c r="W9" s="87"/>
      <c r="X9" s="87"/>
      <c r="Y9" s="87"/>
      <c r="Z9" s="87"/>
      <c r="AA9" s="87"/>
      <c r="AB9" s="79">
        <v>2</v>
      </c>
      <c r="AC9" s="82">
        <v>39238</v>
      </c>
      <c r="AD9" s="83" t="s">
        <v>67</v>
      </c>
      <c r="AE9" s="79" t="s">
        <v>92</v>
      </c>
      <c r="AF9" s="83">
        <v>0</v>
      </c>
      <c r="AG9" s="84"/>
      <c r="AH9" s="79"/>
      <c r="AI9" s="79"/>
      <c r="AJ9" s="79"/>
      <c r="AK9" s="79"/>
      <c r="AL9" s="85"/>
      <c r="AM9" s="79"/>
      <c r="AN9" s="79"/>
      <c r="AO9" s="79"/>
      <c r="AP9" s="85"/>
      <c r="AQ9" s="85"/>
      <c r="AR9" s="85"/>
      <c r="AS9" s="79"/>
      <c r="AT9" s="79"/>
      <c r="AU9" s="79" t="s">
        <v>101</v>
      </c>
      <c r="AV9" s="79" t="s">
        <v>102</v>
      </c>
      <c r="AW9" s="79"/>
      <c r="BB9" s="79"/>
      <c r="BC9" s="79"/>
    </row>
    <row r="10" spans="1:55" ht="12.75">
      <c r="A10" s="6">
        <v>5</v>
      </c>
      <c r="B10" s="79" t="s">
        <v>77</v>
      </c>
      <c r="C10" s="80">
        <v>39238</v>
      </c>
      <c r="D10" s="87"/>
      <c r="E10" s="87"/>
      <c r="F10" s="87"/>
      <c r="G10" s="87"/>
      <c r="H10" s="87"/>
      <c r="I10" s="87"/>
      <c r="J10" s="87"/>
      <c r="K10" s="87"/>
      <c r="L10" s="87"/>
      <c r="M10" s="87"/>
      <c r="N10" s="87"/>
      <c r="O10" s="87"/>
      <c r="P10" s="87"/>
      <c r="Q10" s="87"/>
      <c r="R10" s="87"/>
      <c r="S10" s="87"/>
      <c r="T10" s="87"/>
      <c r="U10" s="87"/>
      <c r="V10" s="87"/>
      <c r="W10" s="87"/>
      <c r="X10" s="87"/>
      <c r="Y10" s="87"/>
      <c r="Z10" s="87"/>
      <c r="AA10" s="87"/>
      <c r="AB10" s="79">
        <v>2</v>
      </c>
      <c r="AC10" s="82">
        <v>39238</v>
      </c>
      <c r="AD10" s="83" t="s">
        <v>67</v>
      </c>
      <c r="AE10" s="79" t="s">
        <v>94</v>
      </c>
      <c r="AF10" s="83">
        <v>0</v>
      </c>
      <c r="AG10" s="84"/>
      <c r="AH10" s="79"/>
      <c r="AI10" s="79"/>
      <c r="AJ10" s="79"/>
      <c r="AK10" s="79"/>
      <c r="AL10" s="85"/>
      <c r="AM10" s="79"/>
      <c r="AN10" s="79"/>
      <c r="AO10" s="79"/>
      <c r="AP10" s="85"/>
      <c r="AQ10" s="85"/>
      <c r="AR10" s="85"/>
      <c r="AS10" s="79"/>
      <c r="AT10" s="79"/>
      <c r="AU10" s="79" t="s">
        <v>104</v>
      </c>
      <c r="AV10" s="79" t="s">
        <v>105</v>
      </c>
      <c r="AW10" s="79"/>
      <c r="BB10" s="79"/>
      <c r="BC10" s="79"/>
    </row>
    <row r="11" spans="1:55" ht="12.75">
      <c r="A11" s="6">
        <v>8</v>
      </c>
      <c r="B11" s="79" t="s">
        <v>114</v>
      </c>
      <c r="C11" s="80">
        <v>39223</v>
      </c>
      <c r="D11" s="79" t="s">
        <v>115</v>
      </c>
      <c r="E11" s="79">
        <v>4314141</v>
      </c>
      <c r="F11" s="79">
        <v>685728</v>
      </c>
      <c r="G11" s="79">
        <v>138</v>
      </c>
      <c r="H11" s="79">
        <v>55</v>
      </c>
      <c r="I11" s="79">
        <v>825</v>
      </c>
      <c r="J11" s="79"/>
      <c r="K11" s="79" t="s">
        <v>116</v>
      </c>
      <c r="L11" s="79">
        <v>4314265</v>
      </c>
      <c r="M11" s="79">
        <v>686476</v>
      </c>
      <c r="N11" s="79">
        <v>146</v>
      </c>
      <c r="O11" s="79">
        <v>45</v>
      </c>
      <c r="P11" s="81">
        <v>0.4479166666666667</v>
      </c>
      <c r="Q11" s="81">
        <v>0.6145833333333334</v>
      </c>
      <c r="R11" s="79" t="s">
        <v>117</v>
      </c>
      <c r="S11" s="79">
        <v>25</v>
      </c>
      <c r="T11" s="79">
        <v>15.8</v>
      </c>
      <c r="U11" s="79">
        <v>16.5</v>
      </c>
      <c r="V11" s="79">
        <v>20.5</v>
      </c>
      <c r="W11" s="79">
        <v>17</v>
      </c>
      <c r="X11" s="79">
        <v>17</v>
      </c>
      <c r="Y11" s="79" t="s">
        <v>50</v>
      </c>
      <c r="Z11" s="79" t="s">
        <v>51</v>
      </c>
      <c r="AA11" s="79" t="s">
        <v>51</v>
      </c>
      <c r="AB11" s="79">
        <v>1</v>
      </c>
      <c r="AC11" s="82">
        <v>39223</v>
      </c>
      <c r="AD11" s="83" t="s">
        <v>67</v>
      </c>
      <c r="AE11" s="79" t="s">
        <v>68</v>
      </c>
      <c r="AF11" s="83">
        <v>1</v>
      </c>
      <c r="AG11" s="84">
        <v>50</v>
      </c>
      <c r="AH11" s="79">
        <v>1</v>
      </c>
      <c r="AI11" s="79" t="s">
        <v>56</v>
      </c>
      <c r="AJ11" s="79" t="s">
        <v>53</v>
      </c>
      <c r="AK11" s="79">
        <v>2</v>
      </c>
      <c r="AL11" s="85">
        <v>1.4</v>
      </c>
      <c r="AM11" s="79" t="s">
        <v>54</v>
      </c>
      <c r="AN11" s="79" t="s">
        <v>54</v>
      </c>
      <c r="AO11" s="79">
        <v>0.7</v>
      </c>
      <c r="AP11" s="85">
        <v>0.5</v>
      </c>
      <c r="AQ11" s="85">
        <v>0.14</v>
      </c>
      <c r="AR11" s="85">
        <v>0.03</v>
      </c>
      <c r="AS11" s="79">
        <v>16.5</v>
      </c>
      <c r="AT11" s="79" t="s">
        <v>118</v>
      </c>
      <c r="AU11" s="79" t="s">
        <v>119</v>
      </c>
      <c r="AV11" s="79"/>
      <c r="AW11" s="79">
        <v>1</v>
      </c>
      <c r="BB11" s="79"/>
      <c r="BC11" s="79"/>
    </row>
    <row r="12" spans="1:55" ht="12.75">
      <c r="A12" s="6">
        <v>8</v>
      </c>
      <c r="B12" s="79" t="s">
        <v>114</v>
      </c>
      <c r="C12" s="80">
        <v>39223</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v>1</v>
      </c>
      <c r="AC12" s="82">
        <v>39223</v>
      </c>
      <c r="AD12" s="83" t="s">
        <v>67</v>
      </c>
      <c r="AE12" s="79" t="s">
        <v>120</v>
      </c>
      <c r="AF12" s="83">
        <v>1</v>
      </c>
      <c r="AG12" s="84">
        <v>85</v>
      </c>
      <c r="AH12" s="79">
        <v>2</v>
      </c>
      <c r="AI12" s="79" t="s">
        <v>90</v>
      </c>
      <c r="AJ12" s="79" t="s">
        <v>53</v>
      </c>
      <c r="AK12" s="79">
        <v>3</v>
      </c>
      <c r="AL12" s="85">
        <v>3.6</v>
      </c>
      <c r="AM12" s="79" t="s">
        <v>54</v>
      </c>
      <c r="AN12" s="79" t="s">
        <v>54</v>
      </c>
      <c r="AO12" s="79">
        <v>0.3</v>
      </c>
      <c r="AP12" s="85">
        <v>0.25</v>
      </c>
      <c r="AQ12" s="85">
        <v>0.04</v>
      </c>
      <c r="AR12" s="85">
        <v>0.04</v>
      </c>
      <c r="AS12" s="79">
        <v>16.5</v>
      </c>
      <c r="AT12" s="79" t="s">
        <v>121</v>
      </c>
      <c r="AU12" s="79" t="s">
        <v>120</v>
      </c>
      <c r="AV12" s="79"/>
      <c r="AW12" s="79">
        <v>3</v>
      </c>
      <c r="BB12" s="79"/>
      <c r="BC12" s="79"/>
    </row>
    <row r="13" spans="1:55" ht="12.75">
      <c r="A13" s="6">
        <v>8</v>
      </c>
      <c r="B13" s="79" t="s">
        <v>114</v>
      </c>
      <c r="C13" s="80">
        <v>39223</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v>1</v>
      </c>
      <c r="AC13" s="82">
        <v>39223</v>
      </c>
      <c r="AD13" s="83" t="s">
        <v>67</v>
      </c>
      <c r="AE13" s="79" t="s">
        <v>122</v>
      </c>
      <c r="AF13" s="83">
        <v>1</v>
      </c>
      <c r="AG13" s="84">
        <v>60</v>
      </c>
      <c r="AH13" s="79">
        <v>2</v>
      </c>
      <c r="AI13" s="79" t="s">
        <v>90</v>
      </c>
      <c r="AJ13" s="79" t="s">
        <v>53</v>
      </c>
      <c r="AK13" s="79">
        <v>3</v>
      </c>
      <c r="AL13" s="85">
        <v>2.4</v>
      </c>
      <c r="AM13" s="79" t="s">
        <v>54</v>
      </c>
      <c r="AN13" s="79" t="s">
        <v>54</v>
      </c>
      <c r="AO13" s="79">
        <v>0.4</v>
      </c>
      <c r="AP13" s="85">
        <v>0.35</v>
      </c>
      <c r="AQ13" s="85">
        <v>0.07</v>
      </c>
      <c r="AR13" s="85">
        <v>0.03</v>
      </c>
      <c r="AS13" s="79">
        <v>16</v>
      </c>
      <c r="AT13" s="79" t="s">
        <v>121</v>
      </c>
      <c r="AU13" s="79" t="s">
        <v>122</v>
      </c>
      <c r="AV13" s="79"/>
      <c r="AW13" s="79">
        <v>5</v>
      </c>
      <c r="BB13" s="79"/>
      <c r="BC13" s="79"/>
    </row>
    <row r="14" spans="1:55" ht="12.75">
      <c r="A14" s="6">
        <v>8</v>
      </c>
      <c r="B14" s="79" t="s">
        <v>114</v>
      </c>
      <c r="C14" s="80">
        <v>39223</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v>1</v>
      </c>
      <c r="AC14" s="82">
        <v>39223</v>
      </c>
      <c r="AD14" s="83" t="s">
        <v>67</v>
      </c>
      <c r="AE14" s="79" t="s">
        <v>123</v>
      </c>
      <c r="AF14" s="83">
        <v>1</v>
      </c>
      <c r="AG14" s="84">
        <v>50</v>
      </c>
      <c r="AH14" s="79">
        <v>2</v>
      </c>
      <c r="AI14" s="79" t="s">
        <v>90</v>
      </c>
      <c r="AJ14" s="79" t="s">
        <v>53</v>
      </c>
      <c r="AK14" s="79">
        <v>3</v>
      </c>
      <c r="AL14" s="85">
        <v>2.5</v>
      </c>
      <c r="AM14" s="79" t="s">
        <v>54</v>
      </c>
      <c r="AN14" s="79" t="s">
        <v>54</v>
      </c>
      <c r="AO14" s="79">
        <v>0.4</v>
      </c>
      <c r="AP14" s="85">
        <v>0.35</v>
      </c>
      <c r="AQ14" s="85">
        <v>0.07</v>
      </c>
      <c r="AR14" s="85">
        <v>0.08</v>
      </c>
      <c r="AS14" s="79">
        <v>16</v>
      </c>
      <c r="AT14" s="79" t="s">
        <v>121</v>
      </c>
      <c r="AU14" s="79" t="s">
        <v>123</v>
      </c>
      <c r="AV14" s="79"/>
      <c r="AW14" s="79">
        <v>6</v>
      </c>
      <c r="BB14" s="79"/>
      <c r="BC14" s="79"/>
    </row>
    <row r="15" spans="1:55" ht="12.75">
      <c r="A15" s="6">
        <v>8</v>
      </c>
      <c r="B15" s="79" t="s">
        <v>114</v>
      </c>
      <c r="C15" s="80">
        <v>39223</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v>1</v>
      </c>
      <c r="AC15" s="82">
        <v>39223</v>
      </c>
      <c r="AD15" s="83" t="s">
        <v>67</v>
      </c>
      <c r="AE15" s="79" t="s">
        <v>124</v>
      </c>
      <c r="AF15" s="83">
        <v>1</v>
      </c>
      <c r="AG15" s="84">
        <v>80</v>
      </c>
      <c r="AH15" s="79">
        <v>2</v>
      </c>
      <c r="AI15" s="79" t="s">
        <v>90</v>
      </c>
      <c r="AJ15" s="79" t="s">
        <v>53</v>
      </c>
      <c r="AK15" s="79">
        <v>3</v>
      </c>
      <c r="AL15" s="85">
        <v>1.2</v>
      </c>
      <c r="AM15" s="79" t="s">
        <v>54</v>
      </c>
      <c r="AN15" s="79" t="s">
        <v>54</v>
      </c>
      <c r="AO15" s="79">
        <v>0.4</v>
      </c>
      <c r="AP15" s="85">
        <v>0.25</v>
      </c>
      <c r="AQ15" s="85">
        <v>0.16</v>
      </c>
      <c r="AR15" s="85">
        <v>0.04</v>
      </c>
      <c r="AS15" s="79">
        <v>16</v>
      </c>
      <c r="AT15" s="79" t="s">
        <v>121</v>
      </c>
      <c r="AU15" s="79" t="s">
        <v>124</v>
      </c>
      <c r="AV15" s="79"/>
      <c r="AW15" s="79">
        <v>7</v>
      </c>
      <c r="BB15" s="79"/>
      <c r="BC15" s="79"/>
    </row>
    <row r="16" spans="1:55" ht="12.75">
      <c r="A16" s="6">
        <v>8</v>
      </c>
      <c r="B16" s="79" t="s">
        <v>114</v>
      </c>
      <c r="C16" s="80">
        <v>39223</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v>1</v>
      </c>
      <c r="AC16" s="82">
        <v>39223</v>
      </c>
      <c r="AD16" s="83" t="s">
        <v>67</v>
      </c>
      <c r="AE16" s="79" t="s">
        <v>125</v>
      </c>
      <c r="AF16" s="83">
        <v>1</v>
      </c>
      <c r="AG16" s="84">
        <v>40</v>
      </c>
      <c r="AH16" s="79">
        <v>2</v>
      </c>
      <c r="AI16" s="79" t="s">
        <v>90</v>
      </c>
      <c r="AJ16" s="79" t="s">
        <v>53</v>
      </c>
      <c r="AK16" s="79">
        <v>3</v>
      </c>
      <c r="AL16" s="85">
        <v>2.1</v>
      </c>
      <c r="AM16" s="79" t="s">
        <v>54</v>
      </c>
      <c r="AN16" s="79" t="s">
        <v>54</v>
      </c>
      <c r="AO16" s="79">
        <v>0.4</v>
      </c>
      <c r="AP16" s="85">
        <v>0.3</v>
      </c>
      <c r="AQ16" s="85">
        <v>0.07</v>
      </c>
      <c r="AR16" s="85">
        <v>0.02</v>
      </c>
      <c r="AS16" s="79">
        <v>16</v>
      </c>
      <c r="AT16" s="79" t="s">
        <v>121</v>
      </c>
      <c r="AU16" s="79" t="s">
        <v>125</v>
      </c>
      <c r="AV16" s="79"/>
      <c r="AW16" s="79">
        <v>8</v>
      </c>
      <c r="BB16" s="79"/>
      <c r="BC16" s="79"/>
    </row>
    <row r="17" spans="1:55" ht="12.75">
      <c r="A17" s="6">
        <v>8</v>
      </c>
      <c r="B17" s="79" t="s">
        <v>114</v>
      </c>
      <c r="C17" s="80">
        <v>39223</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v>1</v>
      </c>
      <c r="AC17" s="82">
        <v>39223</v>
      </c>
      <c r="AD17" s="83" t="s">
        <v>67</v>
      </c>
      <c r="AE17" s="79" t="s">
        <v>126</v>
      </c>
      <c r="AF17" s="83">
        <v>1</v>
      </c>
      <c r="AG17" s="84">
        <v>35</v>
      </c>
      <c r="AH17" s="79">
        <v>2</v>
      </c>
      <c r="AI17" s="79" t="s">
        <v>90</v>
      </c>
      <c r="AJ17" s="79" t="s">
        <v>53</v>
      </c>
      <c r="AK17" s="79">
        <v>3</v>
      </c>
      <c r="AL17" s="85">
        <v>0.8</v>
      </c>
      <c r="AM17" s="79" t="s">
        <v>54</v>
      </c>
      <c r="AN17" s="79" t="s">
        <v>54</v>
      </c>
      <c r="AO17" s="79">
        <v>0.4</v>
      </c>
      <c r="AP17" s="85">
        <v>0.25</v>
      </c>
      <c r="AQ17" s="85">
        <v>0.07</v>
      </c>
      <c r="AR17" s="85">
        <v>0.05</v>
      </c>
      <c r="AS17" s="79">
        <v>16</v>
      </c>
      <c r="AT17" s="79" t="s">
        <v>121</v>
      </c>
      <c r="AU17" s="79" t="s">
        <v>126</v>
      </c>
      <c r="AV17" s="79"/>
      <c r="AW17" s="79">
        <v>9</v>
      </c>
      <c r="BB17" s="79"/>
      <c r="BC17" s="79"/>
    </row>
    <row r="18" spans="1:55" ht="12.75">
      <c r="A18" s="6">
        <v>8</v>
      </c>
      <c r="B18" s="79" t="s">
        <v>114</v>
      </c>
      <c r="C18" s="80">
        <v>39223</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v>1</v>
      </c>
      <c r="AC18" s="82">
        <v>39223</v>
      </c>
      <c r="AD18" s="83" t="s">
        <v>67</v>
      </c>
      <c r="AE18" s="79" t="s">
        <v>127</v>
      </c>
      <c r="AF18" s="83">
        <v>1</v>
      </c>
      <c r="AG18" s="84">
        <v>60</v>
      </c>
      <c r="AH18" s="79">
        <v>2</v>
      </c>
      <c r="AI18" s="79" t="s">
        <v>90</v>
      </c>
      <c r="AJ18" s="79" t="s">
        <v>53</v>
      </c>
      <c r="AK18" s="79">
        <v>3</v>
      </c>
      <c r="AL18" s="85">
        <v>1.3</v>
      </c>
      <c r="AM18" s="79" t="s">
        <v>54</v>
      </c>
      <c r="AN18" s="79" t="s">
        <v>54</v>
      </c>
      <c r="AO18" s="79">
        <v>0.35</v>
      </c>
      <c r="AP18" s="85">
        <v>0.33</v>
      </c>
      <c r="AQ18" s="85">
        <v>0.06</v>
      </c>
      <c r="AR18" s="85">
        <v>0.02</v>
      </c>
      <c r="AS18" s="79">
        <v>16</v>
      </c>
      <c r="AT18" s="79" t="s">
        <v>121</v>
      </c>
      <c r="AU18" s="79" t="s">
        <v>127</v>
      </c>
      <c r="AV18" s="79"/>
      <c r="AW18" s="79">
        <v>10</v>
      </c>
      <c r="BB18" s="79"/>
      <c r="BC18" s="79"/>
    </row>
    <row r="19" spans="1:55" ht="12.75">
      <c r="A19" s="6">
        <v>8</v>
      </c>
      <c r="B19" s="79" t="s">
        <v>114</v>
      </c>
      <c r="C19" s="80">
        <v>39223</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v>1</v>
      </c>
      <c r="AC19" s="82">
        <v>39223</v>
      </c>
      <c r="AD19" s="83" t="s">
        <v>67</v>
      </c>
      <c r="AE19" s="79" t="s">
        <v>128</v>
      </c>
      <c r="AF19" s="83">
        <v>1</v>
      </c>
      <c r="AG19" s="84">
        <v>70</v>
      </c>
      <c r="AH19" s="79">
        <v>3</v>
      </c>
      <c r="AI19" s="79" t="s">
        <v>90</v>
      </c>
      <c r="AJ19" s="79" t="s">
        <v>53</v>
      </c>
      <c r="AK19" s="79">
        <v>3</v>
      </c>
      <c r="AL19" s="85">
        <v>2.2</v>
      </c>
      <c r="AM19" s="79" t="s">
        <v>54</v>
      </c>
      <c r="AN19" s="79" t="s">
        <v>54</v>
      </c>
      <c r="AO19" s="79">
        <v>0.5</v>
      </c>
      <c r="AP19" s="85">
        <v>0.33</v>
      </c>
      <c r="AQ19" s="85">
        <v>0.12</v>
      </c>
      <c r="AR19" s="85">
        <v>0.12</v>
      </c>
      <c r="AS19" s="79">
        <v>16</v>
      </c>
      <c r="AT19" s="79" t="s">
        <v>121</v>
      </c>
      <c r="AU19" s="79" t="s">
        <v>128</v>
      </c>
      <c r="AV19" s="79"/>
      <c r="AW19" s="79">
        <v>11</v>
      </c>
      <c r="BB19" s="79"/>
      <c r="BC19" s="79"/>
    </row>
    <row r="20" spans="1:55" ht="12.75">
      <c r="A20" s="6">
        <v>8</v>
      </c>
      <c r="B20" s="79" t="s">
        <v>114</v>
      </c>
      <c r="C20" s="80">
        <v>39223</v>
      </c>
      <c r="D20" s="87"/>
      <c r="E20" s="87"/>
      <c r="F20" s="87"/>
      <c r="G20" s="87"/>
      <c r="H20" s="87"/>
      <c r="I20" s="87"/>
      <c r="J20" s="87"/>
      <c r="K20" s="87"/>
      <c r="L20" s="87"/>
      <c r="M20" s="87"/>
      <c r="N20" s="87"/>
      <c r="O20" s="87"/>
      <c r="P20" s="87"/>
      <c r="Q20" s="87"/>
      <c r="R20" s="87"/>
      <c r="S20" s="87"/>
      <c r="T20" s="87"/>
      <c r="U20" s="87"/>
      <c r="V20" s="87"/>
      <c r="W20" s="87"/>
      <c r="X20" s="87"/>
      <c r="Y20" s="87"/>
      <c r="Z20" s="87"/>
      <c r="AA20" s="87"/>
      <c r="AB20" s="79">
        <v>1</v>
      </c>
      <c r="AC20" s="82">
        <v>39223</v>
      </c>
      <c r="AD20" s="83" t="s">
        <v>67</v>
      </c>
      <c r="AE20" s="79" t="s">
        <v>129</v>
      </c>
      <c r="AF20" s="83">
        <v>1</v>
      </c>
      <c r="AG20" s="84">
        <v>40</v>
      </c>
      <c r="AH20" s="79">
        <v>1</v>
      </c>
      <c r="AI20" s="79" t="s">
        <v>56</v>
      </c>
      <c r="AJ20" s="79" t="s">
        <v>130</v>
      </c>
      <c r="AK20" s="79">
        <v>3</v>
      </c>
      <c r="AL20" s="85">
        <v>0.8</v>
      </c>
      <c r="AM20" s="79" t="s">
        <v>54</v>
      </c>
      <c r="AN20" s="79" t="s">
        <v>54</v>
      </c>
      <c r="AO20" s="79">
        <v>0.47</v>
      </c>
      <c r="AP20" s="85">
        <v>0.25</v>
      </c>
      <c r="AQ20" s="85">
        <v>0.27</v>
      </c>
      <c r="AR20" s="85">
        <v>0.01</v>
      </c>
      <c r="AS20" s="79">
        <v>16</v>
      </c>
      <c r="AT20" s="79" t="s">
        <v>76</v>
      </c>
      <c r="AU20" s="79" t="s">
        <v>129</v>
      </c>
      <c r="AV20" s="79"/>
      <c r="AW20" s="79">
        <v>13</v>
      </c>
      <c r="BB20" s="79"/>
      <c r="BC20" s="79"/>
    </row>
    <row r="21" spans="1:55" ht="12.75">
      <c r="A21" s="6">
        <v>8</v>
      </c>
      <c r="B21" s="79" t="s">
        <v>114</v>
      </c>
      <c r="C21" s="80">
        <v>39223</v>
      </c>
      <c r="D21" s="87"/>
      <c r="E21" s="87"/>
      <c r="F21" s="87"/>
      <c r="G21" s="87"/>
      <c r="H21" s="87"/>
      <c r="I21" s="87"/>
      <c r="J21" s="87"/>
      <c r="K21" s="87"/>
      <c r="L21" s="87"/>
      <c r="M21" s="87"/>
      <c r="N21" s="87"/>
      <c r="O21" s="87"/>
      <c r="P21" s="87"/>
      <c r="Q21" s="87"/>
      <c r="R21" s="87"/>
      <c r="S21" s="87"/>
      <c r="T21" s="87"/>
      <c r="U21" s="87"/>
      <c r="V21" s="87"/>
      <c r="W21" s="87"/>
      <c r="X21" s="87"/>
      <c r="Y21" s="87"/>
      <c r="Z21" s="87"/>
      <c r="AA21" s="87"/>
      <c r="AB21" s="79">
        <v>1</v>
      </c>
      <c r="AC21" s="82">
        <v>39223</v>
      </c>
      <c r="AD21" s="83" t="s">
        <v>67</v>
      </c>
      <c r="AE21" s="79" t="s">
        <v>132</v>
      </c>
      <c r="AF21" s="83">
        <v>1</v>
      </c>
      <c r="AG21" s="84">
        <v>36</v>
      </c>
      <c r="AH21" s="79">
        <v>1</v>
      </c>
      <c r="AI21" s="79" t="s">
        <v>90</v>
      </c>
      <c r="AJ21" s="79" t="s">
        <v>130</v>
      </c>
      <c r="AK21" s="79">
        <v>2</v>
      </c>
      <c r="AL21" s="85">
        <v>1.9</v>
      </c>
      <c r="AM21" s="79" t="s">
        <v>133</v>
      </c>
      <c r="AN21" s="79" t="s">
        <v>52</v>
      </c>
      <c r="AO21" s="79">
        <v>0.9</v>
      </c>
      <c r="AP21" s="85">
        <v>0.58</v>
      </c>
      <c r="AQ21" s="85">
        <v>0.14</v>
      </c>
      <c r="AR21" s="85">
        <v>0.04</v>
      </c>
      <c r="AS21" s="79">
        <v>17</v>
      </c>
      <c r="AT21" s="79" t="s">
        <v>76</v>
      </c>
      <c r="AU21" s="79" t="s">
        <v>132</v>
      </c>
      <c r="AV21" s="79"/>
      <c r="AW21" s="79">
        <v>17</v>
      </c>
      <c r="BB21" s="79"/>
      <c r="BC21" s="79"/>
    </row>
    <row r="22" spans="1:55" ht="12.75">
      <c r="A22" s="6">
        <v>8</v>
      </c>
      <c r="B22" s="79" t="s">
        <v>114</v>
      </c>
      <c r="C22" s="80">
        <v>39223</v>
      </c>
      <c r="D22" s="87"/>
      <c r="E22" s="87"/>
      <c r="F22" s="87"/>
      <c r="G22" s="87"/>
      <c r="H22" s="87"/>
      <c r="I22" s="87"/>
      <c r="J22" s="87"/>
      <c r="K22" s="87"/>
      <c r="L22" s="87"/>
      <c r="M22" s="87"/>
      <c r="N22" s="87"/>
      <c r="O22" s="87"/>
      <c r="P22" s="87"/>
      <c r="Q22" s="87"/>
      <c r="R22" s="87"/>
      <c r="S22" s="87"/>
      <c r="T22" s="87"/>
      <c r="U22" s="87"/>
      <c r="V22" s="87"/>
      <c r="W22" s="87"/>
      <c r="X22" s="87"/>
      <c r="Y22" s="87"/>
      <c r="Z22" s="87"/>
      <c r="AA22" s="87"/>
      <c r="AB22" s="79">
        <v>1</v>
      </c>
      <c r="AC22" s="82">
        <v>39223</v>
      </c>
      <c r="AD22" s="83" t="s">
        <v>67</v>
      </c>
      <c r="AE22" s="79" t="s">
        <v>134</v>
      </c>
      <c r="AF22" s="83">
        <v>1</v>
      </c>
      <c r="AG22" s="84">
        <v>60</v>
      </c>
      <c r="AH22" s="79">
        <v>2</v>
      </c>
      <c r="AI22" s="79" t="s">
        <v>103</v>
      </c>
      <c r="AJ22" s="79" t="s">
        <v>130</v>
      </c>
      <c r="AK22" s="79">
        <v>2</v>
      </c>
      <c r="AL22" s="85">
        <v>0.7</v>
      </c>
      <c r="AM22" s="79" t="s">
        <v>133</v>
      </c>
      <c r="AN22" s="79" t="s">
        <v>54</v>
      </c>
      <c r="AO22" s="79">
        <v>0.5</v>
      </c>
      <c r="AP22" s="85">
        <v>0.48</v>
      </c>
      <c r="AQ22" s="85">
        <v>0.05</v>
      </c>
      <c r="AR22" s="85">
        <v>0.02</v>
      </c>
      <c r="AS22" s="79">
        <v>17.5</v>
      </c>
      <c r="AT22" s="79" t="s">
        <v>76</v>
      </c>
      <c r="AU22" s="79" t="s">
        <v>134</v>
      </c>
      <c r="AV22" s="79"/>
      <c r="AW22" s="79">
        <v>18</v>
      </c>
      <c r="BB22" s="79"/>
      <c r="BC22" s="79"/>
    </row>
    <row r="23" spans="1:55" ht="12.75">
      <c r="A23" s="6">
        <v>8</v>
      </c>
      <c r="B23" s="79" t="s">
        <v>114</v>
      </c>
      <c r="C23" s="86">
        <v>39239</v>
      </c>
      <c r="D23" s="87" t="s">
        <v>135</v>
      </c>
      <c r="E23" s="87"/>
      <c r="F23" s="87"/>
      <c r="G23" s="87">
        <v>138</v>
      </c>
      <c r="H23" s="87"/>
      <c r="I23" s="87">
        <v>800</v>
      </c>
      <c r="J23" s="87"/>
      <c r="K23" s="87" t="s">
        <v>136</v>
      </c>
      <c r="L23" s="87"/>
      <c r="M23" s="87"/>
      <c r="N23" s="87">
        <v>146</v>
      </c>
      <c r="O23" s="87"/>
      <c r="P23" s="88">
        <v>0.4270833333333333</v>
      </c>
      <c r="Q23" s="88">
        <v>0.607638888888889</v>
      </c>
      <c r="R23" s="87" t="s">
        <v>137</v>
      </c>
      <c r="S23" s="87">
        <v>19.5</v>
      </c>
      <c r="T23" s="87">
        <v>16</v>
      </c>
      <c r="U23" s="87"/>
      <c r="V23" s="87">
        <v>20.5</v>
      </c>
      <c r="W23" s="87">
        <v>16</v>
      </c>
      <c r="X23" s="87"/>
      <c r="Y23" s="87" t="s">
        <v>50</v>
      </c>
      <c r="Z23" s="87" t="s">
        <v>51</v>
      </c>
      <c r="AA23" s="87" t="s">
        <v>50</v>
      </c>
      <c r="AB23" s="87">
        <v>2</v>
      </c>
      <c r="AC23" s="89">
        <v>39239</v>
      </c>
      <c r="AD23" s="83" t="s">
        <v>67</v>
      </c>
      <c r="AE23" s="87" t="s">
        <v>138</v>
      </c>
      <c r="AF23" s="90">
        <v>1</v>
      </c>
      <c r="AG23" s="91">
        <v>54</v>
      </c>
      <c r="AH23" s="87">
        <v>3</v>
      </c>
      <c r="AI23" s="87" t="s">
        <v>90</v>
      </c>
      <c r="AJ23" s="87" t="s">
        <v>139</v>
      </c>
      <c r="AK23" s="87">
        <v>2</v>
      </c>
      <c r="AL23" s="92">
        <v>1.1</v>
      </c>
      <c r="AM23" s="87" t="s">
        <v>54</v>
      </c>
      <c r="AN23" s="87" t="s">
        <v>54</v>
      </c>
      <c r="AO23" s="87">
        <v>0.45</v>
      </c>
      <c r="AP23" s="92">
        <v>0.3</v>
      </c>
      <c r="AQ23" s="92">
        <v>0.47</v>
      </c>
      <c r="AR23" s="92">
        <v>0.1</v>
      </c>
      <c r="AS23" s="87">
        <v>15</v>
      </c>
      <c r="AT23" s="87" t="s">
        <v>140</v>
      </c>
      <c r="AU23" s="87" t="s">
        <v>141</v>
      </c>
      <c r="AV23" s="87"/>
      <c r="AW23" s="79">
        <v>19</v>
      </c>
      <c r="BB23" s="79"/>
      <c r="BC23" s="79"/>
    </row>
    <row r="24" spans="1:55" ht="12.75">
      <c r="A24" s="6">
        <v>12</v>
      </c>
      <c r="B24" s="79" t="s">
        <v>171</v>
      </c>
      <c r="C24" s="80">
        <v>39225</v>
      </c>
      <c r="D24" s="79" t="s">
        <v>172</v>
      </c>
      <c r="E24" s="79">
        <v>4320352</v>
      </c>
      <c r="F24" s="79">
        <v>695168</v>
      </c>
      <c r="G24" s="79">
        <v>155</v>
      </c>
      <c r="H24" s="79">
        <v>70</v>
      </c>
      <c r="I24" s="79">
        <v>1100</v>
      </c>
      <c r="J24" s="79" t="s">
        <v>173</v>
      </c>
      <c r="K24" s="79" t="s">
        <v>116</v>
      </c>
      <c r="L24" s="79">
        <v>4320554</v>
      </c>
      <c r="M24" s="79">
        <v>695804</v>
      </c>
      <c r="N24" s="79">
        <v>158</v>
      </c>
      <c r="O24" s="79">
        <v>100</v>
      </c>
      <c r="P24" s="81">
        <v>0.40625</v>
      </c>
      <c r="Q24" s="81">
        <v>0.4861111111111111</v>
      </c>
      <c r="R24" s="79" t="s">
        <v>174</v>
      </c>
      <c r="S24" s="79">
        <v>21</v>
      </c>
      <c r="T24" s="79">
        <v>13</v>
      </c>
      <c r="U24" s="79">
        <v>14</v>
      </c>
      <c r="V24" s="79">
        <v>18</v>
      </c>
      <c r="W24" s="79">
        <v>14</v>
      </c>
      <c r="X24" s="79">
        <v>14</v>
      </c>
      <c r="Y24" s="79"/>
      <c r="Z24" s="79"/>
      <c r="AA24" s="79"/>
      <c r="AB24" s="79">
        <v>1</v>
      </c>
      <c r="AC24" s="82">
        <v>39225</v>
      </c>
      <c r="AD24" s="83" t="s">
        <v>67</v>
      </c>
      <c r="AE24" s="79" t="s">
        <v>68</v>
      </c>
      <c r="AF24" s="83">
        <v>1</v>
      </c>
      <c r="AG24" s="84">
        <v>55</v>
      </c>
      <c r="AH24" s="79">
        <v>2</v>
      </c>
      <c r="AI24" s="79" t="s">
        <v>90</v>
      </c>
      <c r="AJ24" s="79" t="s">
        <v>139</v>
      </c>
      <c r="AK24" s="79">
        <v>1</v>
      </c>
      <c r="AL24" s="85">
        <v>2.2</v>
      </c>
      <c r="AM24" s="79" t="s">
        <v>160</v>
      </c>
      <c r="AN24" s="79" t="s">
        <v>52</v>
      </c>
      <c r="AO24" s="79">
        <v>1.05</v>
      </c>
      <c r="AP24" s="85">
        <v>0.62</v>
      </c>
      <c r="AQ24" s="85">
        <v>0.03</v>
      </c>
      <c r="AR24" s="85">
        <v>0.01</v>
      </c>
      <c r="AS24" s="79">
        <v>14</v>
      </c>
      <c r="AT24" s="79" t="s">
        <v>151</v>
      </c>
      <c r="AU24" s="79" t="s">
        <v>68</v>
      </c>
      <c r="AV24" s="79" t="s">
        <v>169</v>
      </c>
      <c r="AW24" s="79"/>
      <c r="BB24" s="79"/>
      <c r="BC24" s="79"/>
    </row>
    <row r="25" spans="1:55" ht="12.75">
      <c r="A25" s="6">
        <v>12</v>
      </c>
      <c r="B25" s="79" t="s">
        <v>171</v>
      </c>
      <c r="C25" s="80">
        <v>39225</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v>1</v>
      </c>
      <c r="AC25" s="82">
        <v>39225</v>
      </c>
      <c r="AD25" s="83" t="s">
        <v>67</v>
      </c>
      <c r="AE25" s="79" t="s">
        <v>120</v>
      </c>
      <c r="AF25" s="83">
        <v>1</v>
      </c>
      <c r="AG25" s="84">
        <v>87</v>
      </c>
      <c r="AH25" s="79">
        <v>2</v>
      </c>
      <c r="AI25" s="79" t="s">
        <v>56</v>
      </c>
      <c r="AJ25" s="79" t="s">
        <v>139</v>
      </c>
      <c r="AK25" s="79">
        <v>1</v>
      </c>
      <c r="AL25" s="85">
        <v>7.5</v>
      </c>
      <c r="AM25" s="79" t="s">
        <v>160</v>
      </c>
      <c r="AN25" s="79" t="s">
        <v>52</v>
      </c>
      <c r="AO25" s="79">
        <v>3.6</v>
      </c>
      <c r="AP25" s="85">
        <v>3.5</v>
      </c>
      <c r="AQ25" s="85">
        <v>0.195</v>
      </c>
      <c r="AR25" s="85">
        <v>0.02</v>
      </c>
      <c r="AS25" s="79">
        <v>15</v>
      </c>
      <c r="AT25" s="79" t="s">
        <v>175</v>
      </c>
      <c r="AU25" s="79" t="s">
        <v>120</v>
      </c>
      <c r="AV25" s="79"/>
      <c r="AW25" s="79"/>
      <c r="BB25" s="79"/>
      <c r="BC25" s="79"/>
    </row>
    <row r="26" spans="1:55" ht="12.75">
      <c r="A26" s="6">
        <v>12</v>
      </c>
      <c r="B26" s="79" t="s">
        <v>171</v>
      </c>
      <c r="C26" s="80">
        <v>39241</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v>2</v>
      </c>
      <c r="AC26" s="82">
        <v>39241</v>
      </c>
      <c r="AD26" s="83" t="s">
        <v>67</v>
      </c>
      <c r="AE26" s="79" t="s">
        <v>122</v>
      </c>
      <c r="AF26" s="83">
        <v>1</v>
      </c>
      <c r="AG26" s="84">
        <v>67</v>
      </c>
      <c r="AH26" s="79">
        <v>3</v>
      </c>
      <c r="AI26" s="79" t="s">
        <v>56</v>
      </c>
      <c r="AJ26" s="79" t="s">
        <v>139</v>
      </c>
      <c r="AK26" s="79">
        <v>1</v>
      </c>
      <c r="AL26" s="85">
        <v>6.1</v>
      </c>
      <c r="AM26" s="79" t="s">
        <v>52</v>
      </c>
      <c r="AN26" s="79" t="s">
        <v>52</v>
      </c>
      <c r="AO26" s="79">
        <v>2.6</v>
      </c>
      <c r="AP26" s="85">
        <v>2.3</v>
      </c>
      <c r="AQ26" s="85">
        <v>0.11</v>
      </c>
      <c r="AR26" s="85">
        <v>0.06</v>
      </c>
      <c r="AS26" s="79">
        <v>15</v>
      </c>
      <c r="AT26" s="79" t="s">
        <v>181</v>
      </c>
      <c r="AU26" s="79" t="s">
        <v>182</v>
      </c>
      <c r="AV26" s="79"/>
      <c r="AW26" s="79"/>
      <c r="BB26" s="79"/>
      <c r="BC26" s="79"/>
    </row>
    <row r="27" spans="1:55" ht="12.75">
      <c r="A27" s="6">
        <v>14</v>
      </c>
      <c r="B27" s="79" t="s">
        <v>197</v>
      </c>
      <c r="C27" s="80">
        <v>39240</v>
      </c>
      <c r="D27" s="79" t="s">
        <v>198</v>
      </c>
      <c r="E27" s="79">
        <v>4319776</v>
      </c>
      <c r="F27" s="79">
        <v>696382</v>
      </c>
      <c r="G27" s="79">
        <v>95</v>
      </c>
      <c r="H27" s="79">
        <v>25</v>
      </c>
      <c r="I27" s="79"/>
      <c r="J27" s="79"/>
      <c r="K27" s="79" t="s">
        <v>49</v>
      </c>
      <c r="L27" s="79">
        <v>4320336</v>
      </c>
      <c r="M27" s="79">
        <v>696790</v>
      </c>
      <c r="N27" s="79">
        <v>96</v>
      </c>
      <c r="O27" s="79">
        <v>45</v>
      </c>
      <c r="P27" s="81">
        <v>0.3840277777777778</v>
      </c>
      <c r="Q27" s="81">
        <v>0.4791666666666667</v>
      </c>
      <c r="R27" s="79" t="s">
        <v>199</v>
      </c>
      <c r="S27" s="79">
        <v>16.5</v>
      </c>
      <c r="T27" s="79">
        <v>12.5</v>
      </c>
      <c r="U27" s="79">
        <v>13</v>
      </c>
      <c r="V27" s="79">
        <v>22</v>
      </c>
      <c r="W27" s="79">
        <v>12.5</v>
      </c>
      <c r="X27" s="79">
        <v>14.5</v>
      </c>
      <c r="Y27" s="79"/>
      <c r="Z27" s="79" t="s">
        <v>51</v>
      </c>
      <c r="AA27" s="79" t="s">
        <v>51</v>
      </c>
      <c r="AB27" s="79">
        <v>2</v>
      </c>
      <c r="AC27" s="82">
        <v>39240</v>
      </c>
      <c r="AD27" s="83" t="s">
        <v>67</v>
      </c>
      <c r="AE27" s="79" t="s">
        <v>82</v>
      </c>
      <c r="AF27" s="83">
        <v>1</v>
      </c>
      <c r="AG27" s="79">
        <v>61</v>
      </c>
      <c r="AH27" s="79">
        <v>2</v>
      </c>
      <c r="AI27" s="79" t="s">
        <v>103</v>
      </c>
      <c r="AJ27" s="79" t="s">
        <v>130</v>
      </c>
      <c r="AK27" s="79">
        <v>2</v>
      </c>
      <c r="AL27" s="85">
        <v>0.6</v>
      </c>
      <c r="AM27" s="79" t="s">
        <v>54</v>
      </c>
      <c r="AN27" s="79" t="s">
        <v>52</v>
      </c>
      <c r="AO27" s="79">
        <v>0.6</v>
      </c>
      <c r="AP27" s="85">
        <v>0.5</v>
      </c>
      <c r="AQ27" s="85">
        <v>0.2</v>
      </c>
      <c r="AR27" s="85">
        <v>0.03</v>
      </c>
      <c r="AS27" s="79">
        <v>13</v>
      </c>
      <c r="AT27" s="79" t="s">
        <v>200</v>
      </c>
      <c r="AU27" s="87"/>
      <c r="AV27" s="87" t="s">
        <v>201</v>
      </c>
      <c r="AW27" s="79">
        <v>5</v>
      </c>
      <c r="BB27" s="79"/>
      <c r="BC27" s="79"/>
    </row>
    <row r="28" spans="1:55" ht="12.75">
      <c r="A28" s="6">
        <v>14</v>
      </c>
      <c r="B28" s="79" t="s">
        <v>197</v>
      </c>
      <c r="C28" s="80">
        <v>39240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v>2</v>
      </c>
      <c r="AC28" s="82">
        <v>39240</v>
      </c>
      <c r="AD28" s="83" t="s">
        <v>67</v>
      </c>
      <c r="AE28" s="79" t="s">
        <v>89</v>
      </c>
      <c r="AF28" s="83">
        <v>1</v>
      </c>
      <c r="AG28" s="79">
        <v>50</v>
      </c>
      <c r="AH28" s="79"/>
      <c r="AI28" s="79" t="s">
        <v>103</v>
      </c>
      <c r="AJ28" s="79" t="s">
        <v>130</v>
      </c>
      <c r="AK28" s="79">
        <v>2</v>
      </c>
      <c r="AL28" s="85">
        <v>1.5</v>
      </c>
      <c r="AM28" s="79" t="s">
        <v>54</v>
      </c>
      <c r="AN28" s="79" t="s">
        <v>52</v>
      </c>
      <c r="AO28" s="79">
        <v>0.7</v>
      </c>
      <c r="AP28" s="85">
        <v>0.5</v>
      </c>
      <c r="AQ28" s="92">
        <v>0.61</v>
      </c>
      <c r="AR28" s="85">
        <v>0.01</v>
      </c>
      <c r="AS28" s="79">
        <v>13</v>
      </c>
      <c r="AT28" s="79" t="s">
        <v>200</v>
      </c>
      <c r="AU28" s="87"/>
      <c r="AV28" s="79" t="s">
        <v>202</v>
      </c>
      <c r="AW28" s="79">
        <v>6</v>
      </c>
      <c r="BB28" s="79"/>
      <c r="BC28" s="79"/>
    </row>
    <row r="29" spans="1:55" ht="12.75">
      <c r="A29" s="6">
        <v>20</v>
      </c>
      <c r="B29" s="79" t="s">
        <v>212</v>
      </c>
      <c r="C29" s="80">
        <v>39224</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v>1</v>
      </c>
      <c r="AC29" s="82">
        <v>39224</v>
      </c>
      <c r="AD29" s="83" t="s">
        <v>67</v>
      </c>
      <c r="AE29" s="79" t="s">
        <v>68</v>
      </c>
      <c r="AF29" s="83">
        <v>1</v>
      </c>
      <c r="AG29" s="84">
        <v>45</v>
      </c>
      <c r="AH29" s="83">
        <v>2</v>
      </c>
      <c r="AI29" s="79" t="s">
        <v>103</v>
      </c>
      <c r="AJ29" s="79" t="s">
        <v>130</v>
      </c>
      <c r="AK29" s="79">
        <v>1</v>
      </c>
      <c r="AL29" s="85">
        <v>3.3</v>
      </c>
      <c r="AM29" s="79" t="s">
        <v>54</v>
      </c>
      <c r="AN29" s="79" t="s">
        <v>54</v>
      </c>
      <c r="AO29" s="79">
        <v>0.9</v>
      </c>
      <c r="AP29" s="85">
        <v>0.7</v>
      </c>
      <c r="AQ29" s="85">
        <v>0.09</v>
      </c>
      <c r="AR29" s="85">
        <v>0.01</v>
      </c>
      <c r="AS29" s="79">
        <v>16.5</v>
      </c>
      <c r="AT29" s="79" t="s">
        <v>214</v>
      </c>
      <c r="AU29" s="79" t="s">
        <v>68</v>
      </c>
      <c r="AV29" s="79"/>
      <c r="AW29" s="79"/>
      <c r="BB29" s="79"/>
      <c r="BC29" s="79"/>
    </row>
    <row r="30" spans="1:55" ht="12.75">
      <c r="A30" s="6">
        <v>20</v>
      </c>
      <c r="B30" s="79" t="s">
        <v>212</v>
      </c>
      <c r="C30" s="80">
        <v>39224</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v>1</v>
      </c>
      <c r="AC30" s="82">
        <v>39224</v>
      </c>
      <c r="AD30" s="83" t="s">
        <v>67</v>
      </c>
      <c r="AE30" s="79" t="s">
        <v>120</v>
      </c>
      <c r="AF30" s="83">
        <v>1</v>
      </c>
      <c r="AG30" s="84">
        <v>55</v>
      </c>
      <c r="AH30" s="83">
        <v>2</v>
      </c>
      <c r="AI30" s="79" t="s">
        <v>103</v>
      </c>
      <c r="AJ30" s="79" t="s">
        <v>130</v>
      </c>
      <c r="AK30" s="79">
        <v>1</v>
      </c>
      <c r="AL30" s="85">
        <v>4.1</v>
      </c>
      <c r="AM30" s="79" t="s">
        <v>54</v>
      </c>
      <c r="AN30" s="79" t="s">
        <v>54</v>
      </c>
      <c r="AO30" s="79">
        <v>1.1</v>
      </c>
      <c r="AP30" s="85">
        <v>0.9</v>
      </c>
      <c r="AQ30" s="85">
        <v>0.09</v>
      </c>
      <c r="AR30" s="85">
        <v>0.04</v>
      </c>
      <c r="AS30" s="79">
        <v>16.5</v>
      </c>
      <c r="AT30" s="79" t="s">
        <v>214</v>
      </c>
      <c r="AU30" s="79" t="s">
        <v>120</v>
      </c>
      <c r="AV30" s="79"/>
      <c r="AW30" s="79"/>
      <c r="BB30" s="79"/>
      <c r="BC30" s="79"/>
    </row>
    <row r="31" spans="1:55" ht="12.75">
      <c r="A31" s="6">
        <v>20</v>
      </c>
      <c r="B31" s="79" t="s">
        <v>212</v>
      </c>
      <c r="C31" s="80">
        <v>39224</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v>1</v>
      </c>
      <c r="AC31" s="82">
        <v>39224</v>
      </c>
      <c r="AD31" s="83" t="s">
        <v>67</v>
      </c>
      <c r="AE31" s="79" t="s">
        <v>122</v>
      </c>
      <c r="AF31" s="83">
        <v>1</v>
      </c>
      <c r="AG31" s="84">
        <v>75</v>
      </c>
      <c r="AH31" s="83">
        <v>2</v>
      </c>
      <c r="AI31" s="79" t="s">
        <v>103</v>
      </c>
      <c r="AJ31" s="79" t="s">
        <v>130</v>
      </c>
      <c r="AK31" s="79">
        <v>1</v>
      </c>
      <c r="AL31" s="85">
        <v>5.1</v>
      </c>
      <c r="AM31" s="79" t="s">
        <v>54</v>
      </c>
      <c r="AN31" s="79" t="s">
        <v>54</v>
      </c>
      <c r="AO31" s="79">
        <v>1.2</v>
      </c>
      <c r="AP31" s="85">
        <v>1</v>
      </c>
      <c r="AQ31" s="85">
        <v>0.09</v>
      </c>
      <c r="AR31" s="85">
        <v>0.06</v>
      </c>
      <c r="AS31" s="79">
        <v>16.5</v>
      </c>
      <c r="AT31" s="79" t="s">
        <v>214</v>
      </c>
      <c r="AU31" s="79" t="s">
        <v>122</v>
      </c>
      <c r="AV31" s="79"/>
      <c r="AW31" s="79"/>
      <c r="BB31" s="79"/>
      <c r="BC31" s="79"/>
    </row>
    <row r="32" spans="1:55" ht="12.75">
      <c r="A32" s="6">
        <v>20</v>
      </c>
      <c r="B32" s="79" t="s">
        <v>212</v>
      </c>
      <c r="C32" s="80">
        <v>39224</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v>1</v>
      </c>
      <c r="AC32" s="82">
        <v>39224</v>
      </c>
      <c r="AD32" s="83" t="s">
        <v>67</v>
      </c>
      <c r="AE32" s="79" t="s">
        <v>123</v>
      </c>
      <c r="AF32" s="83">
        <v>1</v>
      </c>
      <c r="AG32" s="84">
        <v>70</v>
      </c>
      <c r="AH32" s="83">
        <v>2</v>
      </c>
      <c r="AI32" s="79" t="s">
        <v>103</v>
      </c>
      <c r="AJ32" s="79" t="s">
        <v>130</v>
      </c>
      <c r="AK32" s="79">
        <v>1</v>
      </c>
      <c r="AL32" s="85">
        <v>3.5</v>
      </c>
      <c r="AM32" s="79" t="s">
        <v>54</v>
      </c>
      <c r="AN32" s="79" t="s">
        <v>54</v>
      </c>
      <c r="AO32" s="79">
        <v>1.1</v>
      </c>
      <c r="AP32" s="85">
        <v>1</v>
      </c>
      <c r="AQ32" s="85">
        <v>0.09</v>
      </c>
      <c r="AR32" s="85">
        <v>0.04</v>
      </c>
      <c r="AS32" s="79">
        <v>16.5</v>
      </c>
      <c r="AT32" s="79" t="s">
        <v>214</v>
      </c>
      <c r="AU32" s="79" t="s">
        <v>123</v>
      </c>
      <c r="AV32" s="79"/>
      <c r="AW32" s="79"/>
      <c r="BB32" s="79"/>
      <c r="BC32" s="79"/>
    </row>
    <row r="33" spans="1:55" ht="12.75">
      <c r="A33" s="6">
        <v>20</v>
      </c>
      <c r="B33" s="79" t="s">
        <v>212</v>
      </c>
      <c r="C33" s="80">
        <v>39224</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v>1</v>
      </c>
      <c r="AC33" s="82">
        <v>39224</v>
      </c>
      <c r="AD33" s="83" t="s">
        <v>67</v>
      </c>
      <c r="AE33" s="79" t="s">
        <v>124</v>
      </c>
      <c r="AF33" s="83">
        <v>1</v>
      </c>
      <c r="AG33" s="84">
        <v>80</v>
      </c>
      <c r="AH33" s="83">
        <v>3</v>
      </c>
      <c r="AI33" s="79" t="s">
        <v>103</v>
      </c>
      <c r="AJ33" s="79" t="s">
        <v>130</v>
      </c>
      <c r="AK33" s="79">
        <v>1</v>
      </c>
      <c r="AL33" s="85">
        <v>3.2</v>
      </c>
      <c r="AM33" s="79" t="s">
        <v>54</v>
      </c>
      <c r="AN33" s="79" t="s">
        <v>54</v>
      </c>
      <c r="AO33" s="79">
        <v>0.8</v>
      </c>
      <c r="AP33" s="85">
        <v>0.7</v>
      </c>
      <c r="AQ33" s="85">
        <v>0.09</v>
      </c>
      <c r="AR33" s="85">
        <v>0.01</v>
      </c>
      <c r="AS33" s="79">
        <v>16.5</v>
      </c>
      <c r="AT33" s="79" t="s">
        <v>214</v>
      </c>
      <c r="AU33" s="79" t="s">
        <v>124</v>
      </c>
      <c r="AV33" s="79"/>
      <c r="AW33" s="79"/>
      <c r="BB33" s="79"/>
      <c r="BC33" s="79"/>
    </row>
    <row r="34" spans="1:55" ht="12.75">
      <c r="A34" s="6">
        <v>20</v>
      </c>
      <c r="B34" s="79" t="s">
        <v>212</v>
      </c>
      <c r="C34" s="80">
        <v>39224</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v>1</v>
      </c>
      <c r="AC34" s="82">
        <v>39224</v>
      </c>
      <c r="AD34" s="83" t="s">
        <v>67</v>
      </c>
      <c r="AE34" s="93" t="s">
        <v>215</v>
      </c>
      <c r="AF34" s="94">
        <v>1</v>
      </c>
      <c r="AG34" s="95">
        <v>80</v>
      </c>
      <c r="AH34" s="94" t="s">
        <v>216</v>
      </c>
      <c r="AI34" s="79" t="s">
        <v>103</v>
      </c>
      <c r="AJ34" s="79" t="s">
        <v>130</v>
      </c>
      <c r="AK34" s="79">
        <v>1</v>
      </c>
      <c r="AL34" s="85">
        <v>2.1</v>
      </c>
      <c r="AM34" s="79" t="s">
        <v>54</v>
      </c>
      <c r="AN34" s="79" t="s">
        <v>52</v>
      </c>
      <c r="AO34" s="79">
        <v>0.35</v>
      </c>
      <c r="AP34" s="85">
        <v>0.2</v>
      </c>
      <c r="AQ34" s="85">
        <v>0.09</v>
      </c>
      <c r="AR34" s="85">
        <v>0</v>
      </c>
      <c r="AS34" s="79">
        <v>16.5</v>
      </c>
      <c r="AT34" s="79" t="s">
        <v>214</v>
      </c>
      <c r="AU34" s="79" t="s">
        <v>217</v>
      </c>
      <c r="AV34" s="79"/>
      <c r="AW34" s="79"/>
      <c r="BB34" s="79"/>
      <c r="BC34" s="79"/>
    </row>
    <row r="35" spans="1:55" ht="12.75">
      <c r="A35" s="6">
        <v>20</v>
      </c>
      <c r="B35" s="79" t="s">
        <v>212</v>
      </c>
      <c r="C35" s="80">
        <v>39224</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v>1</v>
      </c>
      <c r="AC35" s="82">
        <v>39224</v>
      </c>
      <c r="AD35" s="83" t="s">
        <v>67</v>
      </c>
      <c r="AE35" s="93" t="s">
        <v>126</v>
      </c>
      <c r="AF35" s="94">
        <v>1</v>
      </c>
      <c r="AG35" s="95">
        <v>60</v>
      </c>
      <c r="AH35" s="94" t="s">
        <v>216</v>
      </c>
      <c r="AI35" s="79" t="s">
        <v>103</v>
      </c>
      <c r="AJ35" s="79" t="s">
        <v>130</v>
      </c>
      <c r="AK35" s="79">
        <v>1</v>
      </c>
      <c r="AL35" s="85">
        <v>2.4</v>
      </c>
      <c r="AM35" s="79" t="s">
        <v>54</v>
      </c>
      <c r="AN35" s="79" t="s">
        <v>54</v>
      </c>
      <c r="AO35" s="79">
        <v>0.6</v>
      </c>
      <c r="AP35" s="85">
        <v>0.55</v>
      </c>
      <c r="AQ35" s="85">
        <v>0.09</v>
      </c>
      <c r="AR35" s="85">
        <v>0.01</v>
      </c>
      <c r="AS35" s="79">
        <v>16.5</v>
      </c>
      <c r="AT35" s="79" t="s">
        <v>214</v>
      </c>
      <c r="AU35" s="79" t="s">
        <v>218</v>
      </c>
      <c r="AV35" s="79"/>
      <c r="AW35" s="79"/>
      <c r="BB35" s="79"/>
      <c r="BC35" s="79"/>
    </row>
    <row r="36" spans="1:55" ht="12.75">
      <c r="A36" s="6">
        <v>20</v>
      </c>
      <c r="B36" s="79" t="s">
        <v>212</v>
      </c>
      <c r="C36" s="80">
        <v>39224</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v>1</v>
      </c>
      <c r="AC36" s="82">
        <v>39224</v>
      </c>
      <c r="AD36" s="83" t="s">
        <v>67</v>
      </c>
      <c r="AE36" s="79" t="s">
        <v>127</v>
      </c>
      <c r="AF36" s="83">
        <v>1</v>
      </c>
      <c r="AG36" s="84">
        <v>80</v>
      </c>
      <c r="AH36" s="83">
        <v>2</v>
      </c>
      <c r="AI36" s="79" t="s">
        <v>90</v>
      </c>
      <c r="AJ36" s="79" t="s">
        <v>139</v>
      </c>
      <c r="AK36" s="79">
        <v>1</v>
      </c>
      <c r="AL36" s="85">
        <v>2.4</v>
      </c>
      <c r="AM36" s="79" t="s">
        <v>133</v>
      </c>
      <c r="AN36" s="79" t="s">
        <v>52</v>
      </c>
      <c r="AO36" s="79">
        <v>0.4</v>
      </c>
      <c r="AP36" s="85">
        <v>0.25</v>
      </c>
      <c r="AQ36" s="85">
        <v>0.05</v>
      </c>
      <c r="AR36" s="85">
        <v>0.01</v>
      </c>
      <c r="AS36" s="79">
        <v>17</v>
      </c>
      <c r="AT36" s="79" t="s">
        <v>219</v>
      </c>
      <c r="AU36" s="79" t="s">
        <v>127</v>
      </c>
      <c r="AV36" s="79"/>
      <c r="AW36" s="79"/>
      <c r="BB36" s="79"/>
      <c r="BC36" s="79"/>
    </row>
    <row r="37" spans="1:55" ht="12.75">
      <c r="A37" s="6">
        <v>20</v>
      </c>
      <c r="B37" s="79" t="s">
        <v>212</v>
      </c>
      <c r="C37" s="80">
        <v>39224</v>
      </c>
      <c r="D37" s="87"/>
      <c r="E37" s="87"/>
      <c r="F37" s="87"/>
      <c r="G37" s="87"/>
      <c r="H37" s="87"/>
      <c r="I37" s="87"/>
      <c r="J37" s="87"/>
      <c r="K37" s="87"/>
      <c r="L37" s="87"/>
      <c r="M37" s="87"/>
      <c r="N37" s="87"/>
      <c r="O37" s="87"/>
      <c r="P37" s="87"/>
      <c r="Q37" s="87"/>
      <c r="R37" s="87"/>
      <c r="S37" s="87"/>
      <c r="T37" s="87"/>
      <c r="U37" s="87"/>
      <c r="V37" s="87"/>
      <c r="W37" s="87"/>
      <c r="X37" s="87"/>
      <c r="Y37" s="87"/>
      <c r="Z37" s="87"/>
      <c r="AA37" s="87"/>
      <c r="AB37" s="79">
        <v>1</v>
      </c>
      <c r="AC37" s="82">
        <v>39224</v>
      </c>
      <c r="AD37" s="83" t="s">
        <v>67</v>
      </c>
      <c r="AE37" s="79" t="s">
        <v>128</v>
      </c>
      <c r="AF37" s="83">
        <v>1</v>
      </c>
      <c r="AG37" s="84">
        <v>75</v>
      </c>
      <c r="AH37" s="83">
        <v>3</v>
      </c>
      <c r="AI37" s="79" t="s">
        <v>90</v>
      </c>
      <c r="AJ37" s="79" t="s">
        <v>139</v>
      </c>
      <c r="AK37" s="79">
        <v>1</v>
      </c>
      <c r="AL37" s="85">
        <v>1.2</v>
      </c>
      <c r="AM37" s="79" t="s">
        <v>133</v>
      </c>
      <c r="AN37" s="79" t="s">
        <v>54</v>
      </c>
      <c r="AO37" s="79">
        <v>0.65</v>
      </c>
      <c r="AP37" s="85">
        <v>0.5</v>
      </c>
      <c r="AQ37" s="85">
        <v>0.03</v>
      </c>
      <c r="AR37" s="85">
        <v>0.01</v>
      </c>
      <c r="AS37" s="79">
        <v>17</v>
      </c>
      <c r="AT37" s="79" t="s">
        <v>219</v>
      </c>
      <c r="AU37" s="79" t="s">
        <v>128</v>
      </c>
      <c r="AV37" s="79"/>
      <c r="AW37" s="79"/>
      <c r="BB37" s="79"/>
      <c r="BC37" s="79"/>
    </row>
    <row r="38" spans="1:55" ht="12.75">
      <c r="A38" s="6">
        <v>20</v>
      </c>
      <c r="B38" s="79" t="s">
        <v>212</v>
      </c>
      <c r="C38" s="80">
        <v>39224</v>
      </c>
      <c r="D38" s="87"/>
      <c r="E38" s="87"/>
      <c r="F38" s="87"/>
      <c r="G38" s="87"/>
      <c r="H38" s="87"/>
      <c r="I38" s="87"/>
      <c r="J38" s="87"/>
      <c r="K38" s="87"/>
      <c r="L38" s="87"/>
      <c r="M38" s="87"/>
      <c r="N38" s="87"/>
      <c r="O38" s="87"/>
      <c r="P38" s="87"/>
      <c r="Q38" s="87"/>
      <c r="R38" s="87"/>
      <c r="S38" s="87"/>
      <c r="T38" s="87"/>
      <c r="U38" s="87"/>
      <c r="V38" s="87"/>
      <c r="W38" s="87"/>
      <c r="X38" s="87"/>
      <c r="Y38" s="87"/>
      <c r="Z38" s="87"/>
      <c r="AA38" s="87"/>
      <c r="AB38" s="79">
        <v>1</v>
      </c>
      <c r="AC38" s="82">
        <v>39224</v>
      </c>
      <c r="AD38" s="83" t="s">
        <v>67</v>
      </c>
      <c r="AE38" s="79" t="s">
        <v>129</v>
      </c>
      <c r="AF38" s="83">
        <v>1</v>
      </c>
      <c r="AG38" s="84">
        <v>50</v>
      </c>
      <c r="AH38" s="83">
        <v>2</v>
      </c>
      <c r="AI38" s="79" t="s">
        <v>90</v>
      </c>
      <c r="AJ38" s="79" t="s">
        <v>139</v>
      </c>
      <c r="AK38" s="79">
        <v>1</v>
      </c>
      <c r="AL38" s="85">
        <v>1.4</v>
      </c>
      <c r="AM38" s="79" t="s">
        <v>133</v>
      </c>
      <c r="AN38" s="79" t="s">
        <v>52</v>
      </c>
      <c r="AO38" s="79">
        <v>1.2</v>
      </c>
      <c r="AP38" s="85">
        <v>0.9</v>
      </c>
      <c r="AQ38" s="85">
        <v>0.15</v>
      </c>
      <c r="AR38" s="85">
        <v>0.03</v>
      </c>
      <c r="AS38" s="79">
        <v>17</v>
      </c>
      <c r="AT38" s="79" t="s">
        <v>219</v>
      </c>
      <c r="AU38" s="79" t="s">
        <v>129</v>
      </c>
      <c r="AV38" s="79"/>
      <c r="AW38" s="79"/>
      <c r="BB38" s="79"/>
      <c r="BC38" s="79"/>
    </row>
    <row r="39" spans="1:55" ht="12.75">
      <c r="A39" s="6">
        <v>20</v>
      </c>
      <c r="B39" s="79" t="s">
        <v>212</v>
      </c>
      <c r="C39" s="80">
        <v>39224</v>
      </c>
      <c r="D39" s="87"/>
      <c r="E39" s="87"/>
      <c r="F39" s="87"/>
      <c r="G39" s="87"/>
      <c r="H39" s="87"/>
      <c r="I39" s="87"/>
      <c r="J39" s="87"/>
      <c r="K39" s="87"/>
      <c r="L39" s="87"/>
      <c r="M39" s="87"/>
      <c r="N39" s="87"/>
      <c r="O39" s="87"/>
      <c r="P39" s="87"/>
      <c r="Q39" s="87"/>
      <c r="R39" s="87"/>
      <c r="S39" s="87"/>
      <c r="T39" s="87"/>
      <c r="U39" s="87"/>
      <c r="V39" s="87"/>
      <c r="W39" s="87"/>
      <c r="X39" s="87"/>
      <c r="Y39" s="87"/>
      <c r="Z39" s="87"/>
      <c r="AA39" s="87"/>
      <c r="AB39" s="79">
        <v>1</v>
      </c>
      <c r="AC39" s="82">
        <v>39224</v>
      </c>
      <c r="AD39" s="83" t="s">
        <v>67</v>
      </c>
      <c r="AE39" s="79" t="s">
        <v>132</v>
      </c>
      <c r="AF39" s="83">
        <v>1</v>
      </c>
      <c r="AG39" s="84">
        <v>85</v>
      </c>
      <c r="AH39" s="83">
        <v>2</v>
      </c>
      <c r="AI39" s="79" t="s">
        <v>56</v>
      </c>
      <c r="AJ39" s="79" t="s">
        <v>139</v>
      </c>
      <c r="AK39" s="79">
        <v>1</v>
      </c>
      <c r="AL39" s="85">
        <v>3.6</v>
      </c>
      <c r="AM39" s="79" t="s">
        <v>133</v>
      </c>
      <c r="AN39" s="79" t="s">
        <v>54</v>
      </c>
      <c r="AO39" s="79">
        <v>0.7</v>
      </c>
      <c r="AP39" s="85">
        <v>0.5</v>
      </c>
      <c r="AQ39" s="85">
        <v>0.02</v>
      </c>
      <c r="AR39" s="85">
        <v>0.02</v>
      </c>
      <c r="AS39" s="79">
        <v>16.5</v>
      </c>
      <c r="AT39" s="79" t="s">
        <v>140</v>
      </c>
      <c r="AU39" s="79" t="s">
        <v>132</v>
      </c>
      <c r="AV39" s="79"/>
      <c r="AW39" s="79"/>
      <c r="BB39" s="79"/>
      <c r="BC39" s="79"/>
    </row>
    <row r="40" spans="1:55" ht="12.75">
      <c r="A40" s="6">
        <v>20</v>
      </c>
      <c r="B40" s="79" t="s">
        <v>212</v>
      </c>
      <c r="C40" s="80">
        <v>39224</v>
      </c>
      <c r="D40" s="87"/>
      <c r="E40" s="87"/>
      <c r="F40" s="87"/>
      <c r="G40" s="87"/>
      <c r="H40" s="87"/>
      <c r="I40" s="87"/>
      <c r="J40" s="87"/>
      <c r="K40" s="87"/>
      <c r="L40" s="87"/>
      <c r="M40" s="87"/>
      <c r="N40" s="87"/>
      <c r="O40" s="87"/>
      <c r="P40" s="87"/>
      <c r="Q40" s="87"/>
      <c r="R40" s="87"/>
      <c r="S40" s="87"/>
      <c r="T40" s="87"/>
      <c r="U40" s="87"/>
      <c r="V40" s="87"/>
      <c r="W40" s="87"/>
      <c r="X40" s="87"/>
      <c r="Y40" s="87"/>
      <c r="Z40" s="87"/>
      <c r="AA40" s="87"/>
      <c r="AB40" s="79">
        <v>1</v>
      </c>
      <c r="AC40" s="82">
        <v>39224</v>
      </c>
      <c r="AD40" s="83" t="s">
        <v>67</v>
      </c>
      <c r="AE40" s="79" t="s">
        <v>134</v>
      </c>
      <c r="AF40" s="83">
        <v>1</v>
      </c>
      <c r="AG40" s="84">
        <v>45</v>
      </c>
      <c r="AH40" s="83">
        <v>1</v>
      </c>
      <c r="AI40" s="79" t="s">
        <v>56</v>
      </c>
      <c r="AJ40" s="79" t="s">
        <v>139</v>
      </c>
      <c r="AK40" s="79">
        <v>1</v>
      </c>
      <c r="AL40" s="85">
        <v>1.5</v>
      </c>
      <c r="AM40" s="79" t="s">
        <v>54</v>
      </c>
      <c r="AN40" s="79" t="s">
        <v>54</v>
      </c>
      <c r="AO40" s="79">
        <v>0.9</v>
      </c>
      <c r="AP40" s="85">
        <v>0.8</v>
      </c>
      <c r="AQ40" s="85">
        <v>0.2</v>
      </c>
      <c r="AR40" s="85">
        <v>0.06</v>
      </c>
      <c r="AS40" s="79">
        <v>17</v>
      </c>
      <c r="AT40" s="79" t="s">
        <v>140</v>
      </c>
      <c r="AU40" s="79" t="s">
        <v>134</v>
      </c>
      <c r="AV40" s="79"/>
      <c r="AW40" s="79"/>
      <c r="BB40" s="79"/>
      <c r="BC40" s="79"/>
    </row>
    <row r="41" spans="1:55" ht="12.75">
      <c r="A41" s="6">
        <v>20</v>
      </c>
      <c r="B41" s="79" t="s">
        <v>212</v>
      </c>
      <c r="C41" s="80">
        <v>39224</v>
      </c>
      <c r="D41" s="87"/>
      <c r="E41" s="87"/>
      <c r="F41" s="87"/>
      <c r="G41" s="87"/>
      <c r="H41" s="87"/>
      <c r="I41" s="87"/>
      <c r="J41" s="87"/>
      <c r="K41" s="87"/>
      <c r="L41" s="87"/>
      <c r="M41" s="87"/>
      <c r="N41" s="87"/>
      <c r="O41" s="87"/>
      <c r="P41" s="87"/>
      <c r="Q41" s="87"/>
      <c r="R41" s="87"/>
      <c r="S41" s="87"/>
      <c r="T41" s="87"/>
      <c r="U41" s="87"/>
      <c r="V41" s="87"/>
      <c r="W41" s="87"/>
      <c r="X41" s="87"/>
      <c r="Y41" s="87"/>
      <c r="Z41" s="87"/>
      <c r="AA41" s="87"/>
      <c r="AB41" s="79">
        <v>1</v>
      </c>
      <c r="AC41" s="82">
        <v>39224</v>
      </c>
      <c r="AD41" s="83" t="s">
        <v>67</v>
      </c>
      <c r="AE41" s="79" t="s">
        <v>138</v>
      </c>
      <c r="AF41" s="83">
        <v>1</v>
      </c>
      <c r="AG41" s="84">
        <v>65</v>
      </c>
      <c r="AH41" s="83">
        <v>3</v>
      </c>
      <c r="AI41" s="79" t="s">
        <v>56</v>
      </c>
      <c r="AJ41" s="79" t="s">
        <v>139</v>
      </c>
      <c r="AK41" s="79">
        <v>1</v>
      </c>
      <c r="AL41" s="85">
        <v>1.9</v>
      </c>
      <c r="AM41" s="79" t="s">
        <v>54</v>
      </c>
      <c r="AN41" s="79" t="s">
        <v>54</v>
      </c>
      <c r="AO41" s="79">
        <v>0.9</v>
      </c>
      <c r="AP41" s="85">
        <v>0.8</v>
      </c>
      <c r="AQ41" s="85">
        <v>0.05</v>
      </c>
      <c r="AR41" s="85">
        <v>0.01</v>
      </c>
      <c r="AS41" s="79">
        <v>17</v>
      </c>
      <c r="AT41" s="79" t="s">
        <v>113</v>
      </c>
      <c r="AU41" s="79" t="s">
        <v>138</v>
      </c>
      <c r="AV41" s="79"/>
      <c r="AW41" s="79"/>
      <c r="BB41" s="79"/>
      <c r="BC41" s="79"/>
    </row>
    <row r="42" spans="1:55" ht="12.75">
      <c r="A42" s="6">
        <v>20</v>
      </c>
      <c r="B42" s="79" t="s">
        <v>212</v>
      </c>
      <c r="C42" s="80">
        <v>39224</v>
      </c>
      <c r="D42" s="87"/>
      <c r="E42" s="87"/>
      <c r="F42" s="87"/>
      <c r="G42" s="87"/>
      <c r="H42" s="87"/>
      <c r="I42" s="87"/>
      <c r="J42" s="87"/>
      <c r="K42" s="87"/>
      <c r="L42" s="87"/>
      <c r="M42" s="87"/>
      <c r="N42" s="87"/>
      <c r="O42" s="87"/>
      <c r="P42" s="87"/>
      <c r="Q42" s="87"/>
      <c r="R42" s="87"/>
      <c r="S42" s="87"/>
      <c r="T42" s="87"/>
      <c r="U42" s="87"/>
      <c r="V42" s="87"/>
      <c r="W42" s="87"/>
      <c r="X42" s="87"/>
      <c r="Y42" s="87"/>
      <c r="Z42" s="87"/>
      <c r="AA42" s="87"/>
      <c r="AB42" s="79">
        <v>1</v>
      </c>
      <c r="AC42" s="82">
        <v>39224</v>
      </c>
      <c r="AD42" s="83" t="s">
        <v>67</v>
      </c>
      <c r="AE42" s="79" t="s">
        <v>220</v>
      </c>
      <c r="AF42" s="83">
        <v>1</v>
      </c>
      <c r="AG42" s="84">
        <v>45</v>
      </c>
      <c r="AH42" s="83">
        <v>2</v>
      </c>
      <c r="AI42" s="79" t="s">
        <v>56</v>
      </c>
      <c r="AJ42" s="79" t="s">
        <v>139</v>
      </c>
      <c r="AK42" s="79">
        <v>1</v>
      </c>
      <c r="AL42" s="85">
        <v>1.9</v>
      </c>
      <c r="AM42" s="79" t="s">
        <v>54</v>
      </c>
      <c r="AN42" s="79" t="s">
        <v>54</v>
      </c>
      <c r="AO42" s="79">
        <v>0.8</v>
      </c>
      <c r="AP42" s="85">
        <v>0.75</v>
      </c>
      <c r="AQ42" s="85">
        <v>0.05</v>
      </c>
      <c r="AR42" s="85">
        <v>0.01</v>
      </c>
      <c r="AS42" s="79">
        <v>17</v>
      </c>
      <c r="AT42" s="79" t="s">
        <v>113</v>
      </c>
      <c r="AU42" s="79" t="s">
        <v>220</v>
      </c>
      <c r="AV42" s="79"/>
      <c r="AW42" s="79"/>
      <c r="BB42" s="79"/>
      <c r="BC42" s="79"/>
    </row>
    <row r="43" spans="1:55" ht="12.75">
      <c r="A43" s="6">
        <v>20</v>
      </c>
      <c r="B43" s="79" t="s">
        <v>212</v>
      </c>
      <c r="C43" s="80">
        <v>39224</v>
      </c>
      <c r="D43" s="87"/>
      <c r="E43" s="87"/>
      <c r="F43" s="87"/>
      <c r="G43" s="87"/>
      <c r="H43" s="87"/>
      <c r="I43" s="87"/>
      <c r="J43" s="87"/>
      <c r="K43" s="87"/>
      <c r="L43" s="87"/>
      <c r="M43" s="87"/>
      <c r="N43" s="87"/>
      <c r="O43" s="87"/>
      <c r="P43" s="87"/>
      <c r="Q43" s="87"/>
      <c r="R43" s="87"/>
      <c r="S43" s="87"/>
      <c r="T43" s="87"/>
      <c r="U43" s="87"/>
      <c r="V43" s="87"/>
      <c r="W43" s="87"/>
      <c r="X43" s="87"/>
      <c r="Y43" s="87"/>
      <c r="Z43" s="87"/>
      <c r="AA43" s="87"/>
      <c r="AB43" s="79">
        <v>1</v>
      </c>
      <c r="AC43" s="82">
        <v>39224</v>
      </c>
      <c r="AD43" s="83" t="s">
        <v>67</v>
      </c>
      <c r="AE43" s="79" t="s">
        <v>221</v>
      </c>
      <c r="AF43" s="83">
        <v>1</v>
      </c>
      <c r="AG43" s="84">
        <v>80</v>
      </c>
      <c r="AH43" s="83">
        <v>3</v>
      </c>
      <c r="AI43" s="79" t="s">
        <v>56</v>
      </c>
      <c r="AJ43" s="79" t="s">
        <v>139</v>
      </c>
      <c r="AK43" s="79">
        <v>1</v>
      </c>
      <c r="AL43" s="85">
        <v>1.7</v>
      </c>
      <c r="AM43" s="79" t="s">
        <v>54</v>
      </c>
      <c r="AN43" s="79" t="s">
        <v>54</v>
      </c>
      <c r="AO43" s="79">
        <v>0.9</v>
      </c>
      <c r="AP43" s="85">
        <v>0.75</v>
      </c>
      <c r="AQ43" s="85">
        <v>0.05</v>
      </c>
      <c r="AR43" s="85">
        <v>0</v>
      </c>
      <c r="AS43" s="79">
        <v>17</v>
      </c>
      <c r="AT43" s="79" t="s">
        <v>113</v>
      </c>
      <c r="AU43" s="79" t="s">
        <v>221</v>
      </c>
      <c r="AV43" s="79"/>
      <c r="AW43" s="79"/>
      <c r="BB43" s="79"/>
      <c r="BC43" s="79"/>
    </row>
    <row r="44" spans="1:55" ht="12.75">
      <c r="A44" s="6">
        <v>20</v>
      </c>
      <c r="B44" s="79" t="s">
        <v>212</v>
      </c>
      <c r="C44" s="80">
        <v>39224</v>
      </c>
      <c r="D44" s="87"/>
      <c r="E44" s="87"/>
      <c r="F44" s="87"/>
      <c r="G44" s="87"/>
      <c r="H44" s="87"/>
      <c r="I44" s="87"/>
      <c r="J44" s="87"/>
      <c r="K44" s="87"/>
      <c r="L44" s="87"/>
      <c r="M44" s="87"/>
      <c r="N44" s="87"/>
      <c r="O44" s="87"/>
      <c r="P44" s="87"/>
      <c r="Q44" s="87"/>
      <c r="R44" s="87"/>
      <c r="S44" s="87"/>
      <c r="T44" s="87"/>
      <c r="U44" s="87"/>
      <c r="V44" s="87"/>
      <c r="W44" s="87"/>
      <c r="X44" s="87"/>
      <c r="Y44" s="87"/>
      <c r="Z44" s="87"/>
      <c r="AA44" s="87"/>
      <c r="AB44" s="79">
        <v>1</v>
      </c>
      <c r="AC44" s="82">
        <v>39224</v>
      </c>
      <c r="AD44" s="83" t="s">
        <v>67</v>
      </c>
      <c r="AE44" s="79" t="s">
        <v>222</v>
      </c>
      <c r="AF44" s="83">
        <v>1</v>
      </c>
      <c r="AG44" s="84">
        <v>60</v>
      </c>
      <c r="AH44" s="83">
        <v>2</v>
      </c>
      <c r="AI44" s="79" t="s">
        <v>90</v>
      </c>
      <c r="AJ44" s="79" t="s">
        <v>139</v>
      </c>
      <c r="AK44" s="79">
        <v>1</v>
      </c>
      <c r="AL44" s="85">
        <v>3.1</v>
      </c>
      <c r="AM44" s="79" t="s">
        <v>133</v>
      </c>
      <c r="AN44" s="79" t="s">
        <v>54</v>
      </c>
      <c r="AO44" s="79">
        <v>0.85</v>
      </c>
      <c r="AP44" s="85">
        <v>0.8</v>
      </c>
      <c r="AQ44" s="85">
        <v>0.1</v>
      </c>
      <c r="AR44" s="85">
        <v>0.04</v>
      </c>
      <c r="AS44" s="79">
        <v>18</v>
      </c>
      <c r="AT44" s="79" t="s">
        <v>113</v>
      </c>
      <c r="AU44" s="79" t="s">
        <v>222</v>
      </c>
      <c r="AV44" s="79"/>
      <c r="AW44" s="79"/>
      <c r="BB44" s="79"/>
      <c r="BC44" s="79"/>
    </row>
    <row r="45" spans="1:55" ht="12.75">
      <c r="A45" s="6">
        <v>20</v>
      </c>
      <c r="B45" s="79" t="s">
        <v>212</v>
      </c>
      <c r="C45" s="80">
        <v>39224</v>
      </c>
      <c r="D45" s="87"/>
      <c r="E45" s="87"/>
      <c r="F45" s="87"/>
      <c r="G45" s="87"/>
      <c r="H45" s="87"/>
      <c r="I45" s="87"/>
      <c r="J45" s="87"/>
      <c r="K45" s="87"/>
      <c r="L45" s="87"/>
      <c r="M45" s="87"/>
      <c r="N45" s="87"/>
      <c r="O45" s="87"/>
      <c r="P45" s="87"/>
      <c r="Q45" s="87"/>
      <c r="R45" s="87"/>
      <c r="S45" s="87"/>
      <c r="T45" s="87"/>
      <c r="U45" s="87"/>
      <c r="V45" s="87"/>
      <c r="W45" s="87"/>
      <c r="X45" s="87"/>
      <c r="Y45" s="87"/>
      <c r="Z45" s="87"/>
      <c r="AA45" s="87"/>
      <c r="AB45" s="79">
        <v>1</v>
      </c>
      <c r="AC45" s="82">
        <v>39224</v>
      </c>
      <c r="AD45" s="83" t="s">
        <v>67</v>
      </c>
      <c r="AE45" s="79" t="s">
        <v>223</v>
      </c>
      <c r="AF45" s="83">
        <v>1</v>
      </c>
      <c r="AG45" s="84">
        <v>85</v>
      </c>
      <c r="AH45" s="83">
        <v>3</v>
      </c>
      <c r="AI45" s="79" t="s">
        <v>56</v>
      </c>
      <c r="AJ45" s="79" t="s">
        <v>139</v>
      </c>
      <c r="AK45" s="79">
        <v>1</v>
      </c>
      <c r="AL45" s="85">
        <v>2.5</v>
      </c>
      <c r="AM45" s="79" t="s">
        <v>54</v>
      </c>
      <c r="AN45" s="79" t="s">
        <v>54</v>
      </c>
      <c r="AO45" s="79">
        <v>1.1</v>
      </c>
      <c r="AP45" s="85">
        <v>0.9</v>
      </c>
      <c r="AQ45" s="85">
        <v>0.03</v>
      </c>
      <c r="AR45" s="85">
        <v>0.02</v>
      </c>
      <c r="AS45" s="79">
        <v>18</v>
      </c>
      <c r="AT45" s="79" t="s">
        <v>113</v>
      </c>
      <c r="AU45" s="79" t="s">
        <v>223</v>
      </c>
      <c r="AV45" s="79"/>
      <c r="AW45" s="79"/>
      <c r="BB45" s="79"/>
      <c r="BC45" s="79"/>
    </row>
    <row r="46" spans="1:55" ht="12.75">
      <c r="A46" s="6">
        <v>20</v>
      </c>
      <c r="B46" s="79" t="s">
        <v>212</v>
      </c>
      <c r="C46" s="80">
        <v>39224</v>
      </c>
      <c r="D46" s="87"/>
      <c r="E46" s="87"/>
      <c r="F46" s="87"/>
      <c r="G46" s="87"/>
      <c r="H46" s="87"/>
      <c r="I46" s="87"/>
      <c r="J46" s="87"/>
      <c r="K46" s="87"/>
      <c r="L46" s="87"/>
      <c r="M46" s="87"/>
      <c r="N46" s="87"/>
      <c r="O46" s="87"/>
      <c r="P46" s="87"/>
      <c r="Q46" s="87"/>
      <c r="R46" s="87"/>
      <c r="S46" s="87"/>
      <c r="T46" s="87"/>
      <c r="U46" s="87"/>
      <c r="V46" s="87"/>
      <c r="W46" s="87"/>
      <c r="X46" s="87"/>
      <c r="Y46" s="87"/>
      <c r="Z46" s="87"/>
      <c r="AA46" s="87"/>
      <c r="AB46" s="79">
        <v>1</v>
      </c>
      <c r="AC46" s="82">
        <v>39224</v>
      </c>
      <c r="AD46" s="83" t="s">
        <v>67</v>
      </c>
      <c r="AE46" s="79" t="s">
        <v>224</v>
      </c>
      <c r="AF46" s="83">
        <v>1</v>
      </c>
      <c r="AG46" s="84">
        <v>80</v>
      </c>
      <c r="AH46" s="83">
        <v>3</v>
      </c>
      <c r="AI46" s="79" t="s">
        <v>56</v>
      </c>
      <c r="AJ46" s="79" t="s">
        <v>139</v>
      </c>
      <c r="AK46" s="79">
        <v>1</v>
      </c>
      <c r="AL46" s="85">
        <v>3.6</v>
      </c>
      <c r="AM46" s="79" t="s">
        <v>54</v>
      </c>
      <c r="AN46" s="79" t="s">
        <v>54</v>
      </c>
      <c r="AO46" s="79">
        <v>1.5</v>
      </c>
      <c r="AP46" s="85">
        <v>1.4</v>
      </c>
      <c r="AQ46" s="85">
        <v>0.03</v>
      </c>
      <c r="AR46" s="85">
        <v>0.01</v>
      </c>
      <c r="AS46" s="79">
        <v>18</v>
      </c>
      <c r="AT46" s="79" t="s">
        <v>113</v>
      </c>
      <c r="AU46" s="79" t="s">
        <v>224</v>
      </c>
      <c r="AV46" s="79"/>
      <c r="AW46" s="79"/>
      <c r="BB46" s="79"/>
      <c r="BC46" s="79"/>
    </row>
    <row r="47" spans="1:55" ht="12.75">
      <c r="A47" s="6">
        <v>20</v>
      </c>
      <c r="B47" s="79" t="s">
        <v>212</v>
      </c>
      <c r="C47" s="80">
        <v>39240</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v>2</v>
      </c>
      <c r="AC47" s="82">
        <v>39240</v>
      </c>
      <c r="AD47" s="83" t="s">
        <v>67</v>
      </c>
      <c r="AE47" s="79" t="s">
        <v>228</v>
      </c>
      <c r="AF47" s="83">
        <v>1</v>
      </c>
      <c r="AG47" s="84">
        <v>55</v>
      </c>
      <c r="AH47" s="83" t="s">
        <v>229</v>
      </c>
      <c r="AI47" s="79" t="s">
        <v>56</v>
      </c>
      <c r="AJ47" s="79" t="s">
        <v>139</v>
      </c>
      <c r="AK47" s="79">
        <v>1</v>
      </c>
      <c r="AL47" s="85">
        <v>1.1</v>
      </c>
      <c r="AM47" s="79" t="s">
        <v>54</v>
      </c>
      <c r="AN47" s="79" t="s">
        <v>54</v>
      </c>
      <c r="AO47" s="79">
        <v>0.82</v>
      </c>
      <c r="AP47" s="85">
        <v>0.7</v>
      </c>
      <c r="AQ47" s="85">
        <v>0.02</v>
      </c>
      <c r="AR47" s="85">
        <v>0</v>
      </c>
      <c r="AS47" s="79">
        <v>17</v>
      </c>
      <c r="AT47" s="79" t="s">
        <v>225</v>
      </c>
      <c r="AU47" s="79" t="s">
        <v>182</v>
      </c>
      <c r="AV47" s="79"/>
      <c r="AW47" s="79"/>
      <c r="BB47" s="79"/>
      <c r="BC47" s="79"/>
    </row>
    <row r="48" spans="1:55" ht="12.75">
      <c r="A48" s="6">
        <v>20</v>
      </c>
      <c r="B48" s="79" t="s">
        <v>212</v>
      </c>
      <c r="C48" s="80">
        <v>39240</v>
      </c>
      <c r="D48" s="87"/>
      <c r="E48" s="87"/>
      <c r="F48" s="87"/>
      <c r="G48" s="87"/>
      <c r="H48" s="87"/>
      <c r="I48" s="87"/>
      <c r="J48" s="87"/>
      <c r="K48" s="87"/>
      <c r="L48" s="87"/>
      <c r="M48" s="87"/>
      <c r="N48" s="87"/>
      <c r="O48" s="87"/>
      <c r="P48" s="87"/>
      <c r="Q48" s="87"/>
      <c r="R48" s="87"/>
      <c r="S48" s="87"/>
      <c r="T48" s="87"/>
      <c r="U48" s="87"/>
      <c r="V48" s="87"/>
      <c r="W48" s="87"/>
      <c r="X48" s="87"/>
      <c r="Y48" s="87"/>
      <c r="Z48" s="87"/>
      <c r="AA48" s="87"/>
      <c r="AB48" s="79">
        <v>2</v>
      </c>
      <c r="AC48" s="82">
        <v>39240</v>
      </c>
      <c r="AD48" s="83" t="s">
        <v>67</v>
      </c>
      <c r="AE48" s="79" t="s">
        <v>236</v>
      </c>
      <c r="AF48" s="83">
        <v>1</v>
      </c>
      <c r="AG48" s="84">
        <v>56</v>
      </c>
      <c r="AH48" s="83">
        <v>3</v>
      </c>
      <c r="AI48" s="79" t="s">
        <v>56</v>
      </c>
      <c r="AJ48" s="79" t="s">
        <v>139</v>
      </c>
      <c r="AK48" s="79">
        <v>1</v>
      </c>
      <c r="AL48" s="85">
        <v>2.1</v>
      </c>
      <c r="AM48" s="79" t="s">
        <v>54</v>
      </c>
      <c r="AN48" s="79" t="s">
        <v>52</v>
      </c>
      <c r="AO48" s="79">
        <v>0.95</v>
      </c>
      <c r="AP48" s="85">
        <v>0.6</v>
      </c>
      <c r="AQ48" s="85">
        <v>0.3</v>
      </c>
      <c r="AR48" s="85">
        <v>0.03</v>
      </c>
      <c r="AS48" s="79">
        <v>17</v>
      </c>
      <c r="AT48" s="79" t="s">
        <v>235</v>
      </c>
      <c r="AU48" s="79" t="s">
        <v>237</v>
      </c>
      <c r="AV48" s="79"/>
      <c r="AW48" s="79"/>
      <c r="BB48" s="87"/>
      <c r="BC48" s="79"/>
    </row>
    <row r="49" spans="1:55" ht="12.75">
      <c r="A49" s="6">
        <v>20</v>
      </c>
      <c r="B49" s="79" t="s">
        <v>212</v>
      </c>
      <c r="C49" s="80">
        <v>39240</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v>2</v>
      </c>
      <c r="AC49" s="82">
        <v>39240</v>
      </c>
      <c r="AD49" s="83" t="s">
        <v>67</v>
      </c>
      <c r="AE49" s="79" t="s">
        <v>238</v>
      </c>
      <c r="AF49" s="83">
        <v>1</v>
      </c>
      <c r="AG49" s="84">
        <v>65</v>
      </c>
      <c r="AH49" s="83" t="s">
        <v>239</v>
      </c>
      <c r="AI49" s="79" t="s">
        <v>56</v>
      </c>
      <c r="AJ49" s="79" t="s">
        <v>240</v>
      </c>
      <c r="AK49" s="79">
        <v>1</v>
      </c>
      <c r="AL49" s="85">
        <v>4.2</v>
      </c>
      <c r="AM49" s="79" t="s">
        <v>54</v>
      </c>
      <c r="AN49" s="79" t="s">
        <v>52</v>
      </c>
      <c r="AO49" s="79">
        <v>0.8</v>
      </c>
      <c r="AP49" s="85">
        <v>0.55</v>
      </c>
      <c r="AQ49" s="85">
        <v>0.17</v>
      </c>
      <c r="AR49" s="85">
        <v>0.08</v>
      </c>
      <c r="AS49" s="79">
        <v>17</v>
      </c>
      <c r="AT49" s="79" t="s">
        <v>235</v>
      </c>
      <c r="AU49" s="79" t="s">
        <v>241</v>
      </c>
      <c r="AV49" s="79"/>
      <c r="AW49" s="79"/>
      <c r="BB49" s="79"/>
      <c r="BC49" s="79"/>
    </row>
    <row r="50" spans="1:55" ht="12.75">
      <c r="A50" s="6">
        <v>20</v>
      </c>
      <c r="B50" s="79" t="s">
        <v>212</v>
      </c>
      <c r="C50" s="80">
        <v>39240</v>
      </c>
      <c r="D50" s="79"/>
      <c r="E50" s="79"/>
      <c r="F50" s="79"/>
      <c r="G50" s="79"/>
      <c r="H50" s="79"/>
      <c r="I50" s="79"/>
      <c r="J50" s="79"/>
      <c r="K50" s="79"/>
      <c r="L50" s="79"/>
      <c r="M50" s="79"/>
      <c r="N50" s="79"/>
      <c r="O50" s="79"/>
      <c r="P50" s="79"/>
      <c r="Q50" s="79"/>
      <c r="R50" s="79"/>
      <c r="S50" s="79"/>
      <c r="T50" s="79"/>
      <c r="U50" s="79"/>
      <c r="V50" s="79"/>
      <c r="W50" s="79"/>
      <c r="X50" s="79"/>
      <c r="Y50" s="79"/>
      <c r="Z50" s="79"/>
      <c r="AA50" s="79"/>
      <c r="AB50" s="79">
        <v>2</v>
      </c>
      <c r="AC50" s="82">
        <v>39240</v>
      </c>
      <c r="AD50" s="83" t="s">
        <v>67</v>
      </c>
      <c r="AE50" s="79" t="s">
        <v>242</v>
      </c>
      <c r="AF50" s="83">
        <v>1</v>
      </c>
      <c r="AG50" s="84"/>
      <c r="AH50" s="83" t="s">
        <v>239</v>
      </c>
      <c r="AI50" s="79" t="s">
        <v>243</v>
      </c>
      <c r="AJ50" s="79" t="s">
        <v>139</v>
      </c>
      <c r="AK50" s="79">
        <v>1</v>
      </c>
      <c r="AL50" s="85">
        <v>3</v>
      </c>
      <c r="AM50" s="79" t="s">
        <v>54</v>
      </c>
      <c r="AN50" s="79" t="s">
        <v>52</v>
      </c>
      <c r="AO50" s="79">
        <v>1.1</v>
      </c>
      <c r="AP50" s="85">
        <v>0.8</v>
      </c>
      <c r="AQ50" s="85">
        <v>0.07</v>
      </c>
      <c r="AR50" s="85">
        <v>0.03</v>
      </c>
      <c r="AS50" s="79">
        <v>17</v>
      </c>
      <c r="AT50" s="79" t="s">
        <v>235</v>
      </c>
      <c r="AU50" s="79" t="s">
        <v>244</v>
      </c>
      <c r="AV50" s="79"/>
      <c r="AW50" s="79"/>
      <c r="BB50" s="79"/>
      <c r="BC50" s="79"/>
    </row>
    <row r="51" spans="1:55" ht="12.75">
      <c r="A51" s="6">
        <v>20</v>
      </c>
      <c r="B51" s="79" t="s">
        <v>212</v>
      </c>
      <c r="C51" s="80">
        <v>39240</v>
      </c>
      <c r="D51" s="79" t="s">
        <v>109</v>
      </c>
      <c r="E51" s="79"/>
      <c r="F51" s="79"/>
      <c r="G51" s="79">
        <v>152</v>
      </c>
      <c r="H51" s="79"/>
      <c r="I51" s="79"/>
      <c r="J51" s="79"/>
      <c r="K51" s="79" t="s">
        <v>136</v>
      </c>
      <c r="L51" s="79">
        <v>4317733</v>
      </c>
      <c r="M51" s="79">
        <v>698087</v>
      </c>
      <c r="N51" s="79">
        <v>154</v>
      </c>
      <c r="O51" s="79" t="s">
        <v>213</v>
      </c>
      <c r="P51" s="81">
        <v>0.5416666666666666</v>
      </c>
      <c r="Q51" s="81">
        <v>0.5868055555555556</v>
      </c>
      <c r="R51" s="79" t="s">
        <v>110</v>
      </c>
      <c r="S51" s="79">
        <v>241</v>
      </c>
      <c r="T51" s="79">
        <v>17</v>
      </c>
      <c r="U51" s="79">
        <v>18</v>
      </c>
      <c r="V51" s="79">
        <v>24</v>
      </c>
      <c r="W51" s="79">
        <v>19</v>
      </c>
      <c r="X51" s="79">
        <v>19</v>
      </c>
      <c r="Y51" s="79"/>
      <c r="Z51" s="79"/>
      <c r="AA51" s="79"/>
      <c r="AB51" s="79">
        <v>2</v>
      </c>
      <c r="AC51" s="82">
        <v>39240</v>
      </c>
      <c r="AD51" s="83" t="s">
        <v>67</v>
      </c>
      <c r="AE51" s="79" t="s">
        <v>246</v>
      </c>
      <c r="AF51" s="83">
        <v>1</v>
      </c>
      <c r="AG51" s="84">
        <v>62</v>
      </c>
      <c r="AH51" s="83">
        <v>3</v>
      </c>
      <c r="AI51" s="79" t="s">
        <v>56</v>
      </c>
      <c r="AJ51" s="79" t="s">
        <v>139</v>
      </c>
      <c r="AK51" s="79">
        <v>1</v>
      </c>
      <c r="AL51" s="85">
        <v>1.5</v>
      </c>
      <c r="AM51" s="79" t="s">
        <v>54</v>
      </c>
      <c r="AN51" s="79" t="s">
        <v>54</v>
      </c>
      <c r="AO51" s="79">
        <v>0.75</v>
      </c>
      <c r="AP51" s="85">
        <v>0.55</v>
      </c>
      <c r="AQ51" s="85">
        <v>0.38</v>
      </c>
      <c r="AR51" s="85">
        <v>0.02</v>
      </c>
      <c r="AS51" s="79">
        <v>17</v>
      </c>
      <c r="AT51" s="79" t="s">
        <v>245</v>
      </c>
      <c r="AU51" s="79" t="s">
        <v>247</v>
      </c>
      <c r="AV51" s="79"/>
      <c r="AW51" s="79"/>
      <c r="BB51" s="79"/>
      <c r="BC51" s="79"/>
    </row>
    <row r="52" spans="1:55" ht="12.75">
      <c r="A52" s="6">
        <v>20</v>
      </c>
      <c r="B52" s="79" t="s">
        <v>212</v>
      </c>
      <c r="C52" s="80">
        <v>39240</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v>2</v>
      </c>
      <c r="AC52" s="82">
        <v>39240</v>
      </c>
      <c r="AD52" s="83" t="s">
        <v>67</v>
      </c>
      <c r="AE52" s="79" t="s">
        <v>248</v>
      </c>
      <c r="AF52" s="83">
        <v>1</v>
      </c>
      <c r="AG52" s="84">
        <v>53</v>
      </c>
      <c r="AH52" s="83">
        <v>2</v>
      </c>
      <c r="AI52" s="79" t="s">
        <v>56</v>
      </c>
      <c r="AJ52" s="79" t="s">
        <v>139</v>
      </c>
      <c r="AK52" s="79">
        <v>1</v>
      </c>
      <c r="AL52" s="85">
        <v>2.6</v>
      </c>
      <c r="AM52" s="79" t="s">
        <v>54</v>
      </c>
      <c r="AN52" s="79" t="s">
        <v>52</v>
      </c>
      <c r="AO52" s="79">
        <v>1.1</v>
      </c>
      <c r="AP52" s="85">
        <v>1</v>
      </c>
      <c r="AQ52" s="85">
        <v>0.76</v>
      </c>
      <c r="AR52" s="85">
        <v>0.09</v>
      </c>
      <c r="AS52" s="79">
        <v>17</v>
      </c>
      <c r="AT52" s="79" t="s">
        <v>245</v>
      </c>
      <c r="AU52" s="79" t="s">
        <v>249</v>
      </c>
      <c r="AV52" s="79"/>
      <c r="AW52" s="79"/>
      <c r="BB52" s="79"/>
      <c r="BC52" s="79"/>
    </row>
    <row r="53" spans="1:55" ht="12.75">
      <c r="A53" s="6">
        <v>20</v>
      </c>
      <c r="B53" s="79" t="s">
        <v>212</v>
      </c>
      <c r="C53" s="80">
        <v>39240</v>
      </c>
      <c r="D53" s="79"/>
      <c r="E53" s="79"/>
      <c r="F53" s="79"/>
      <c r="G53" s="79"/>
      <c r="H53" s="79"/>
      <c r="I53" s="79"/>
      <c r="J53" s="79"/>
      <c r="K53" s="79"/>
      <c r="L53" s="79"/>
      <c r="M53" s="79"/>
      <c r="N53" s="79"/>
      <c r="O53" s="79"/>
      <c r="P53" s="79"/>
      <c r="Q53" s="79"/>
      <c r="R53" s="79"/>
      <c r="S53" s="79"/>
      <c r="T53" s="79"/>
      <c r="U53" s="79"/>
      <c r="V53" s="79"/>
      <c r="W53" s="79"/>
      <c r="X53" s="79"/>
      <c r="Y53" s="79"/>
      <c r="Z53" s="79"/>
      <c r="AA53" s="79"/>
      <c r="AB53" s="79">
        <v>2</v>
      </c>
      <c r="AC53" s="82">
        <v>39240</v>
      </c>
      <c r="AD53" s="83" t="s">
        <v>67</v>
      </c>
      <c r="AE53" s="79" t="s">
        <v>254</v>
      </c>
      <c r="AF53" s="83">
        <v>1</v>
      </c>
      <c r="AG53" s="84">
        <v>67</v>
      </c>
      <c r="AH53" s="83">
        <v>3</v>
      </c>
      <c r="AI53" s="79" t="s">
        <v>90</v>
      </c>
      <c r="AJ53" s="79" t="s">
        <v>139</v>
      </c>
      <c r="AK53" s="79">
        <v>1</v>
      </c>
      <c r="AL53" s="85">
        <v>2.3</v>
      </c>
      <c r="AM53" s="79" t="s">
        <v>52</v>
      </c>
      <c r="AN53" s="79" t="s">
        <v>52</v>
      </c>
      <c r="AO53" s="79">
        <v>1</v>
      </c>
      <c r="AP53" s="85">
        <v>0.55</v>
      </c>
      <c r="AQ53" s="85">
        <v>0.27</v>
      </c>
      <c r="AR53" s="85">
        <v>0.07</v>
      </c>
      <c r="AS53" s="79">
        <v>18</v>
      </c>
      <c r="AT53" s="79" t="s">
        <v>255</v>
      </c>
      <c r="AU53" s="79" t="s">
        <v>256</v>
      </c>
      <c r="AV53" s="79"/>
      <c r="AW53" s="79"/>
      <c r="BB53" s="79"/>
      <c r="BC53" s="79"/>
    </row>
    <row r="54" spans="1:55" ht="12.75">
      <c r="A54" s="6">
        <v>23</v>
      </c>
      <c r="B54" s="79" t="s">
        <v>273</v>
      </c>
      <c r="C54" s="80">
        <v>39232</v>
      </c>
      <c r="D54" s="96" t="s">
        <v>274</v>
      </c>
      <c r="E54" s="79">
        <v>4310638</v>
      </c>
      <c r="F54" s="79">
        <v>710103</v>
      </c>
      <c r="G54" s="79">
        <v>184</v>
      </c>
      <c r="H54" s="79">
        <v>190</v>
      </c>
      <c r="I54" s="79"/>
      <c r="J54" s="96" t="s">
        <v>275</v>
      </c>
      <c r="K54" s="87"/>
      <c r="L54" s="87" t="s">
        <v>276</v>
      </c>
      <c r="M54" s="79"/>
      <c r="N54" s="79"/>
      <c r="O54" s="79"/>
      <c r="P54" s="81">
        <v>0.4583333333333333</v>
      </c>
      <c r="Q54" s="79"/>
      <c r="R54" s="79" t="s">
        <v>277</v>
      </c>
      <c r="S54" s="79">
        <v>25.5</v>
      </c>
      <c r="T54" s="79">
        <v>17.5</v>
      </c>
      <c r="U54" s="79">
        <v>17.5</v>
      </c>
      <c r="V54" s="79"/>
      <c r="W54" s="79"/>
      <c r="X54" s="79"/>
      <c r="Y54" s="79"/>
      <c r="Z54" s="79"/>
      <c r="AA54" s="79"/>
      <c r="AB54" s="79">
        <v>1</v>
      </c>
      <c r="AC54" s="82">
        <v>39232</v>
      </c>
      <c r="AD54" s="83" t="s">
        <v>67</v>
      </c>
      <c r="AE54" s="79" t="s">
        <v>68</v>
      </c>
      <c r="AF54" s="83">
        <v>1</v>
      </c>
      <c r="AG54" s="84">
        <v>65</v>
      </c>
      <c r="AH54" s="79">
        <v>2</v>
      </c>
      <c r="AI54" s="79" t="s">
        <v>185</v>
      </c>
      <c r="AJ54" s="79" t="s">
        <v>139</v>
      </c>
      <c r="AK54" s="79">
        <v>1</v>
      </c>
      <c r="AL54" s="85">
        <v>4.5</v>
      </c>
      <c r="AM54" s="79" t="s">
        <v>133</v>
      </c>
      <c r="AN54" s="79" t="s">
        <v>52</v>
      </c>
      <c r="AO54" s="79">
        <v>2.1</v>
      </c>
      <c r="AP54" s="85">
        <v>1.9</v>
      </c>
      <c r="AQ54" s="85">
        <v>0.22</v>
      </c>
      <c r="AR54" s="85">
        <v>0.16</v>
      </c>
      <c r="AS54" s="79">
        <v>17.5</v>
      </c>
      <c r="AT54" s="79" t="s">
        <v>278</v>
      </c>
      <c r="AU54" s="87" t="s">
        <v>68</v>
      </c>
      <c r="AV54" s="87"/>
      <c r="AW54" s="79"/>
      <c r="BB54" s="79"/>
      <c r="BC54" s="79"/>
    </row>
    <row r="55" spans="1:55" ht="12.75">
      <c r="A55" s="6">
        <v>23</v>
      </c>
      <c r="B55" s="79" t="s">
        <v>273</v>
      </c>
      <c r="C55" s="80">
        <v>39232</v>
      </c>
      <c r="D55" s="79"/>
      <c r="E55" s="79"/>
      <c r="F55" s="79"/>
      <c r="G55" s="79"/>
      <c r="H55" s="79"/>
      <c r="I55" s="79"/>
      <c r="J55" s="79"/>
      <c r="K55" s="79"/>
      <c r="L55" s="79"/>
      <c r="M55" s="79"/>
      <c r="N55" s="79"/>
      <c r="O55" s="79"/>
      <c r="P55" s="79"/>
      <c r="Q55" s="79"/>
      <c r="R55" s="79"/>
      <c r="S55" s="79"/>
      <c r="T55" s="79"/>
      <c r="U55" s="79"/>
      <c r="V55" s="79"/>
      <c r="W55" s="79"/>
      <c r="X55" s="79"/>
      <c r="Y55" s="79"/>
      <c r="Z55" s="79"/>
      <c r="AA55" s="79"/>
      <c r="AB55" s="79">
        <v>1</v>
      </c>
      <c r="AC55" s="82">
        <v>39232</v>
      </c>
      <c r="AD55" s="83" t="s">
        <v>67</v>
      </c>
      <c r="AE55" s="79" t="s">
        <v>120</v>
      </c>
      <c r="AF55" s="83">
        <v>1</v>
      </c>
      <c r="AG55" s="84">
        <v>70</v>
      </c>
      <c r="AH55" s="79">
        <v>2</v>
      </c>
      <c r="AI55" s="79" t="s">
        <v>185</v>
      </c>
      <c r="AJ55" s="79" t="s">
        <v>139</v>
      </c>
      <c r="AK55" s="79">
        <v>1</v>
      </c>
      <c r="AL55" s="85">
        <v>4.5</v>
      </c>
      <c r="AM55" s="79" t="s">
        <v>54</v>
      </c>
      <c r="AN55" s="79" t="s">
        <v>54</v>
      </c>
      <c r="AO55" s="79">
        <v>1</v>
      </c>
      <c r="AP55" s="85">
        <v>0.9</v>
      </c>
      <c r="AQ55" s="85">
        <v>0.06</v>
      </c>
      <c r="AR55" s="85">
        <v>0.02</v>
      </c>
      <c r="AS55" s="79">
        <v>18</v>
      </c>
      <c r="AT55" s="79" t="s">
        <v>177</v>
      </c>
      <c r="AU55" s="79" t="s">
        <v>120</v>
      </c>
      <c r="AV55" s="79"/>
      <c r="AW55" s="79"/>
      <c r="BB55" s="79"/>
      <c r="BC55" s="79"/>
    </row>
    <row r="56" spans="1:55" ht="12.75">
      <c r="A56" s="6">
        <v>23</v>
      </c>
      <c r="B56" s="79" t="s">
        <v>273</v>
      </c>
      <c r="C56" s="80">
        <v>39232</v>
      </c>
      <c r="D56" s="79"/>
      <c r="E56" s="79"/>
      <c r="F56" s="79"/>
      <c r="G56" s="79"/>
      <c r="H56" s="79"/>
      <c r="I56" s="79"/>
      <c r="J56" s="79"/>
      <c r="K56" s="79"/>
      <c r="L56" s="79"/>
      <c r="M56" s="79"/>
      <c r="N56" s="79"/>
      <c r="O56" s="79"/>
      <c r="P56" s="79"/>
      <c r="Q56" s="79"/>
      <c r="R56" s="79"/>
      <c r="S56" s="79"/>
      <c r="T56" s="79"/>
      <c r="U56" s="79"/>
      <c r="V56" s="79"/>
      <c r="W56" s="79"/>
      <c r="X56" s="79"/>
      <c r="Y56" s="79"/>
      <c r="Z56" s="79"/>
      <c r="AA56" s="79"/>
      <c r="AB56" s="79">
        <v>1</v>
      </c>
      <c r="AC56" s="82">
        <v>39232</v>
      </c>
      <c r="AD56" s="83" t="s">
        <v>67</v>
      </c>
      <c r="AE56" s="79" t="s">
        <v>122</v>
      </c>
      <c r="AF56" s="83">
        <v>1</v>
      </c>
      <c r="AG56" s="84">
        <v>70</v>
      </c>
      <c r="AH56" s="79">
        <v>2</v>
      </c>
      <c r="AI56" s="79" t="s">
        <v>185</v>
      </c>
      <c r="AJ56" s="79" t="s">
        <v>139</v>
      </c>
      <c r="AK56" s="79">
        <v>1</v>
      </c>
      <c r="AL56" s="85">
        <v>5.9</v>
      </c>
      <c r="AM56" s="79" t="s">
        <v>54</v>
      </c>
      <c r="AN56" s="79" t="s">
        <v>54</v>
      </c>
      <c r="AO56" s="79">
        <v>0.7</v>
      </c>
      <c r="AP56" s="85">
        <v>0.6</v>
      </c>
      <c r="AQ56" s="85">
        <v>0.06</v>
      </c>
      <c r="AR56" s="85">
        <v>0.03</v>
      </c>
      <c r="AS56" s="79">
        <v>18</v>
      </c>
      <c r="AT56" s="79" t="s">
        <v>177</v>
      </c>
      <c r="AU56" s="79" t="s">
        <v>122</v>
      </c>
      <c r="AV56" s="79"/>
      <c r="AW56" s="79"/>
      <c r="BB56" s="79"/>
      <c r="BC56" s="79"/>
    </row>
    <row r="57" spans="1:55" ht="12.75">
      <c r="A57" s="6">
        <v>23</v>
      </c>
      <c r="B57" s="79" t="s">
        <v>273</v>
      </c>
      <c r="C57" s="80">
        <v>39232</v>
      </c>
      <c r="D57" s="79"/>
      <c r="E57" s="79"/>
      <c r="F57" s="79"/>
      <c r="G57" s="79"/>
      <c r="H57" s="79"/>
      <c r="I57" s="79"/>
      <c r="J57" s="79"/>
      <c r="K57" s="79"/>
      <c r="L57" s="79"/>
      <c r="M57" s="79"/>
      <c r="N57" s="79"/>
      <c r="O57" s="79"/>
      <c r="P57" s="79"/>
      <c r="Q57" s="79"/>
      <c r="R57" s="79"/>
      <c r="S57" s="79"/>
      <c r="T57" s="79"/>
      <c r="U57" s="79"/>
      <c r="V57" s="79"/>
      <c r="W57" s="79"/>
      <c r="X57" s="79"/>
      <c r="Y57" s="79"/>
      <c r="Z57" s="79"/>
      <c r="AA57" s="79"/>
      <c r="AB57" s="79">
        <v>1</v>
      </c>
      <c r="AC57" s="82">
        <v>39232</v>
      </c>
      <c r="AD57" s="83" t="s">
        <v>67</v>
      </c>
      <c r="AE57" s="79" t="s">
        <v>123</v>
      </c>
      <c r="AF57" s="83">
        <v>1</v>
      </c>
      <c r="AG57" s="84">
        <v>85</v>
      </c>
      <c r="AH57" s="79">
        <v>2</v>
      </c>
      <c r="AI57" s="79" t="s">
        <v>185</v>
      </c>
      <c r="AJ57" s="79" t="s">
        <v>139</v>
      </c>
      <c r="AK57" s="79">
        <v>1</v>
      </c>
      <c r="AL57" s="85">
        <v>4.5</v>
      </c>
      <c r="AM57" s="79" t="s">
        <v>54</v>
      </c>
      <c r="AN57" s="79" t="s">
        <v>54</v>
      </c>
      <c r="AO57" s="79">
        <v>1</v>
      </c>
      <c r="AP57" s="85">
        <v>0.9</v>
      </c>
      <c r="AQ57" s="85">
        <v>0.06</v>
      </c>
      <c r="AR57" s="85">
        <v>0.03</v>
      </c>
      <c r="AS57" s="79">
        <v>18</v>
      </c>
      <c r="AT57" s="79" t="s">
        <v>177</v>
      </c>
      <c r="AU57" s="79" t="s">
        <v>123</v>
      </c>
      <c r="AV57" s="79"/>
      <c r="AW57" s="79"/>
      <c r="BB57" s="79"/>
      <c r="BC57" s="79"/>
    </row>
    <row r="58" spans="1:55" ht="12.75">
      <c r="A58" s="6">
        <v>23</v>
      </c>
      <c r="B58" s="79" t="s">
        <v>273</v>
      </c>
      <c r="C58" s="80">
        <v>39232</v>
      </c>
      <c r="D58" s="79"/>
      <c r="E58" s="79"/>
      <c r="F58" s="79"/>
      <c r="G58" s="79"/>
      <c r="H58" s="79"/>
      <c r="I58" s="79"/>
      <c r="J58" s="79"/>
      <c r="K58" s="79"/>
      <c r="L58" s="79"/>
      <c r="M58" s="79"/>
      <c r="N58" s="79"/>
      <c r="O58" s="79"/>
      <c r="P58" s="79"/>
      <c r="Q58" s="79"/>
      <c r="R58" s="79"/>
      <c r="S58" s="79"/>
      <c r="T58" s="79"/>
      <c r="U58" s="79"/>
      <c r="V58" s="79"/>
      <c r="W58" s="79"/>
      <c r="X58" s="79"/>
      <c r="Y58" s="79"/>
      <c r="Z58" s="79"/>
      <c r="AA58" s="79"/>
      <c r="AB58" s="79">
        <v>1</v>
      </c>
      <c r="AC58" s="82">
        <v>39232</v>
      </c>
      <c r="AD58" s="83" t="s">
        <v>67</v>
      </c>
      <c r="AE58" s="79" t="s">
        <v>124</v>
      </c>
      <c r="AF58" s="83">
        <v>1</v>
      </c>
      <c r="AG58" s="84">
        <v>80</v>
      </c>
      <c r="AH58" s="79">
        <v>2</v>
      </c>
      <c r="AI58" s="79" t="s">
        <v>185</v>
      </c>
      <c r="AJ58" s="79" t="s">
        <v>139</v>
      </c>
      <c r="AK58" s="79">
        <v>1</v>
      </c>
      <c r="AL58" s="85">
        <v>3.4</v>
      </c>
      <c r="AM58" s="79" t="s">
        <v>54</v>
      </c>
      <c r="AN58" s="79" t="s">
        <v>54</v>
      </c>
      <c r="AO58" s="79">
        <v>1.1</v>
      </c>
      <c r="AP58" s="85">
        <v>0.9</v>
      </c>
      <c r="AQ58" s="85">
        <v>0.06</v>
      </c>
      <c r="AR58" s="85">
        <v>0</v>
      </c>
      <c r="AS58" s="79">
        <v>18</v>
      </c>
      <c r="AT58" s="79" t="s">
        <v>177</v>
      </c>
      <c r="AU58" s="79" t="s">
        <v>124</v>
      </c>
      <c r="AV58" s="79"/>
      <c r="AW58" s="79"/>
      <c r="BB58" s="79"/>
      <c r="BC58" s="79"/>
    </row>
    <row r="59" spans="1:55" ht="12.75">
      <c r="A59" s="6">
        <v>23</v>
      </c>
      <c r="B59" s="79" t="s">
        <v>273</v>
      </c>
      <c r="C59" s="80">
        <v>39232</v>
      </c>
      <c r="D59" s="79"/>
      <c r="E59" s="79"/>
      <c r="F59" s="79"/>
      <c r="G59" s="79"/>
      <c r="H59" s="79"/>
      <c r="I59" s="79"/>
      <c r="J59" s="79"/>
      <c r="K59" s="79"/>
      <c r="L59" s="79"/>
      <c r="M59" s="79"/>
      <c r="N59" s="79"/>
      <c r="O59" s="79"/>
      <c r="P59" s="79"/>
      <c r="Q59" s="79"/>
      <c r="R59" s="79"/>
      <c r="S59" s="79"/>
      <c r="T59" s="79"/>
      <c r="U59" s="79"/>
      <c r="V59" s="79"/>
      <c r="W59" s="79"/>
      <c r="X59" s="79"/>
      <c r="Y59" s="79"/>
      <c r="Z59" s="79"/>
      <c r="AA59" s="79"/>
      <c r="AB59" s="79">
        <v>1</v>
      </c>
      <c r="AC59" s="82">
        <v>39232</v>
      </c>
      <c r="AD59" s="83" t="s">
        <v>67</v>
      </c>
      <c r="AE59" s="79" t="s">
        <v>125</v>
      </c>
      <c r="AF59" s="83">
        <v>1</v>
      </c>
      <c r="AG59" s="84">
        <v>70</v>
      </c>
      <c r="AH59" s="79">
        <v>2</v>
      </c>
      <c r="AI59" s="79" t="s">
        <v>185</v>
      </c>
      <c r="AJ59" s="79" t="s">
        <v>139</v>
      </c>
      <c r="AK59" s="79">
        <v>1</v>
      </c>
      <c r="AL59" s="85">
        <v>3.3</v>
      </c>
      <c r="AM59" s="79" t="s">
        <v>54</v>
      </c>
      <c r="AN59" s="79" t="s">
        <v>54</v>
      </c>
      <c r="AO59" s="79">
        <v>1.7</v>
      </c>
      <c r="AP59" s="85">
        <v>1.55</v>
      </c>
      <c r="AQ59" s="85">
        <v>0.06</v>
      </c>
      <c r="AR59" s="85">
        <v>0.05</v>
      </c>
      <c r="AS59" s="79">
        <v>18</v>
      </c>
      <c r="AT59" s="79" t="s">
        <v>177</v>
      </c>
      <c r="AU59" s="79" t="s">
        <v>125</v>
      </c>
      <c r="AV59" s="79"/>
      <c r="AW59" s="79"/>
      <c r="BB59" s="79"/>
      <c r="BC59" s="79"/>
    </row>
    <row r="60" spans="1:55" ht="12.75">
      <c r="A60" s="6">
        <v>23</v>
      </c>
      <c r="B60" s="79" t="s">
        <v>273</v>
      </c>
      <c r="C60" s="80">
        <v>39232</v>
      </c>
      <c r="D60" s="79"/>
      <c r="E60" s="79"/>
      <c r="F60" s="79"/>
      <c r="G60" s="79"/>
      <c r="H60" s="79"/>
      <c r="I60" s="79"/>
      <c r="J60" s="79"/>
      <c r="K60" s="79"/>
      <c r="L60" s="79"/>
      <c r="M60" s="79"/>
      <c r="N60" s="79"/>
      <c r="O60" s="79"/>
      <c r="P60" s="79"/>
      <c r="Q60" s="79"/>
      <c r="R60" s="79"/>
      <c r="S60" s="79"/>
      <c r="T60" s="79"/>
      <c r="U60" s="79"/>
      <c r="V60" s="79"/>
      <c r="W60" s="79"/>
      <c r="X60" s="79"/>
      <c r="Y60" s="79"/>
      <c r="Z60" s="79"/>
      <c r="AA60" s="79"/>
      <c r="AB60" s="79">
        <v>1</v>
      </c>
      <c r="AC60" s="82">
        <v>39232</v>
      </c>
      <c r="AD60" s="83" t="s">
        <v>67</v>
      </c>
      <c r="AE60" s="79" t="s">
        <v>126</v>
      </c>
      <c r="AF60" s="83">
        <v>1</v>
      </c>
      <c r="AG60" s="84">
        <v>65</v>
      </c>
      <c r="AH60" s="79">
        <v>1</v>
      </c>
      <c r="AI60" s="79" t="s">
        <v>185</v>
      </c>
      <c r="AJ60" s="79" t="s">
        <v>139</v>
      </c>
      <c r="AK60" s="79">
        <v>1</v>
      </c>
      <c r="AL60" s="85">
        <v>3.7</v>
      </c>
      <c r="AM60" s="79" t="s">
        <v>54</v>
      </c>
      <c r="AN60" s="79" t="s">
        <v>54</v>
      </c>
      <c r="AO60" s="79">
        <v>1.1</v>
      </c>
      <c r="AP60" s="85">
        <v>1</v>
      </c>
      <c r="AQ60" s="85">
        <v>0.06</v>
      </c>
      <c r="AR60" s="85">
        <v>0.03</v>
      </c>
      <c r="AS60" s="79">
        <v>18</v>
      </c>
      <c r="AT60" s="79" t="s">
        <v>177</v>
      </c>
      <c r="AU60" s="79" t="s">
        <v>126</v>
      </c>
      <c r="AV60" s="79"/>
      <c r="AW60" s="79"/>
      <c r="BB60" s="79"/>
      <c r="BC60" s="79"/>
    </row>
    <row r="61" spans="1:55" ht="12.75">
      <c r="A61" s="6">
        <v>23</v>
      </c>
      <c r="B61" s="79" t="s">
        <v>273</v>
      </c>
      <c r="C61" s="80">
        <v>39232</v>
      </c>
      <c r="D61" s="79"/>
      <c r="E61" s="79"/>
      <c r="F61" s="79"/>
      <c r="G61" s="79"/>
      <c r="H61" s="79"/>
      <c r="I61" s="79"/>
      <c r="J61" s="79"/>
      <c r="K61" s="79"/>
      <c r="L61" s="79"/>
      <c r="M61" s="79"/>
      <c r="N61" s="79"/>
      <c r="O61" s="79"/>
      <c r="P61" s="79"/>
      <c r="Q61" s="79"/>
      <c r="R61" s="79"/>
      <c r="S61" s="79"/>
      <c r="T61" s="79"/>
      <c r="U61" s="79"/>
      <c r="V61" s="79"/>
      <c r="W61" s="79"/>
      <c r="X61" s="79"/>
      <c r="Y61" s="79"/>
      <c r="Z61" s="79"/>
      <c r="AA61" s="79"/>
      <c r="AB61" s="79">
        <v>1</v>
      </c>
      <c r="AC61" s="82">
        <v>39232</v>
      </c>
      <c r="AD61" s="83" t="s">
        <v>67</v>
      </c>
      <c r="AE61" s="79" t="s">
        <v>127</v>
      </c>
      <c r="AF61" s="83">
        <v>1</v>
      </c>
      <c r="AG61" s="84">
        <v>80</v>
      </c>
      <c r="AH61" s="79">
        <v>2</v>
      </c>
      <c r="AI61" s="79" t="s">
        <v>185</v>
      </c>
      <c r="AJ61" s="79" t="s">
        <v>139</v>
      </c>
      <c r="AK61" s="79">
        <v>1</v>
      </c>
      <c r="AL61" s="85">
        <v>7</v>
      </c>
      <c r="AM61" s="79" t="s">
        <v>54</v>
      </c>
      <c r="AN61" s="79" t="s">
        <v>54</v>
      </c>
      <c r="AO61" s="79">
        <v>0.7</v>
      </c>
      <c r="AP61" s="85">
        <v>0.6</v>
      </c>
      <c r="AQ61" s="85">
        <v>0.39</v>
      </c>
      <c r="AR61" s="85">
        <v>0.04</v>
      </c>
      <c r="AS61" s="79">
        <v>18</v>
      </c>
      <c r="AT61" s="79" t="s">
        <v>179</v>
      </c>
      <c r="AU61" s="79" t="s">
        <v>127</v>
      </c>
      <c r="AV61" s="79"/>
      <c r="AW61" s="79"/>
      <c r="BB61" s="79"/>
      <c r="BC61" s="79"/>
    </row>
    <row r="62" spans="1:55" ht="12.75">
      <c r="A62" s="6">
        <v>23</v>
      </c>
      <c r="B62" s="79" t="s">
        <v>273</v>
      </c>
      <c r="C62" s="80">
        <v>39232</v>
      </c>
      <c r="D62" s="79"/>
      <c r="E62" s="79"/>
      <c r="F62" s="79"/>
      <c r="G62" s="79"/>
      <c r="H62" s="79"/>
      <c r="I62" s="79"/>
      <c r="J62" s="79"/>
      <c r="K62" s="79"/>
      <c r="L62" s="79"/>
      <c r="M62" s="79"/>
      <c r="N62" s="79"/>
      <c r="O62" s="79"/>
      <c r="P62" s="79"/>
      <c r="Q62" s="79"/>
      <c r="R62" s="79"/>
      <c r="S62" s="79"/>
      <c r="T62" s="79"/>
      <c r="U62" s="79"/>
      <c r="V62" s="79"/>
      <c r="W62" s="79"/>
      <c r="X62" s="79"/>
      <c r="Y62" s="79"/>
      <c r="Z62" s="79"/>
      <c r="AA62" s="79"/>
      <c r="AB62" s="79">
        <v>1</v>
      </c>
      <c r="AC62" s="82">
        <v>39232</v>
      </c>
      <c r="AD62" s="83" t="s">
        <v>67</v>
      </c>
      <c r="AE62" s="79" t="s">
        <v>128</v>
      </c>
      <c r="AF62" s="83">
        <v>1</v>
      </c>
      <c r="AG62" s="84">
        <v>76</v>
      </c>
      <c r="AH62" s="79">
        <v>2</v>
      </c>
      <c r="AI62" s="79" t="s">
        <v>185</v>
      </c>
      <c r="AJ62" s="79" t="s">
        <v>139</v>
      </c>
      <c r="AK62" s="79">
        <v>1</v>
      </c>
      <c r="AL62" s="85">
        <v>7</v>
      </c>
      <c r="AM62" s="79" t="s">
        <v>54</v>
      </c>
      <c r="AN62" s="79" t="s">
        <v>54</v>
      </c>
      <c r="AO62" s="79">
        <v>0.7</v>
      </c>
      <c r="AP62" s="85">
        <v>0.6</v>
      </c>
      <c r="AQ62" s="85">
        <v>0.39</v>
      </c>
      <c r="AR62" s="85">
        <v>0.13</v>
      </c>
      <c r="AS62" s="79">
        <v>18</v>
      </c>
      <c r="AT62" s="79" t="s">
        <v>179</v>
      </c>
      <c r="AU62" s="79" t="s">
        <v>128</v>
      </c>
      <c r="AV62" s="79"/>
      <c r="AW62" s="79"/>
      <c r="BB62" s="87"/>
      <c r="BC62" s="79"/>
    </row>
    <row r="63" spans="1:55" ht="12.75">
      <c r="A63" s="6">
        <v>23</v>
      </c>
      <c r="B63" s="79" t="s">
        <v>273</v>
      </c>
      <c r="C63" s="80">
        <v>39232</v>
      </c>
      <c r="D63" s="79"/>
      <c r="E63" s="79"/>
      <c r="F63" s="79"/>
      <c r="G63" s="79"/>
      <c r="H63" s="79"/>
      <c r="I63" s="79"/>
      <c r="J63" s="79"/>
      <c r="K63" s="79"/>
      <c r="L63" s="79"/>
      <c r="M63" s="79"/>
      <c r="N63" s="79"/>
      <c r="O63" s="79"/>
      <c r="P63" s="79"/>
      <c r="Q63" s="79"/>
      <c r="R63" s="79"/>
      <c r="S63" s="79"/>
      <c r="T63" s="79"/>
      <c r="U63" s="79"/>
      <c r="V63" s="79"/>
      <c r="W63" s="79"/>
      <c r="X63" s="79"/>
      <c r="Y63" s="79"/>
      <c r="Z63" s="79"/>
      <c r="AA63" s="79"/>
      <c r="AB63" s="79">
        <v>1</v>
      </c>
      <c r="AC63" s="82">
        <v>39232</v>
      </c>
      <c r="AD63" s="83" t="s">
        <v>67</v>
      </c>
      <c r="AE63" s="79" t="s">
        <v>129</v>
      </c>
      <c r="AF63" s="83">
        <v>1</v>
      </c>
      <c r="AG63" s="84">
        <v>96</v>
      </c>
      <c r="AH63" s="79">
        <v>3</v>
      </c>
      <c r="AI63" s="79" t="s">
        <v>185</v>
      </c>
      <c r="AJ63" s="79" t="s">
        <v>139</v>
      </c>
      <c r="AK63" s="79">
        <v>1</v>
      </c>
      <c r="AL63" s="85">
        <v>5.5</v>
      </c>
      <c r="AM63" s="79" t="s">
        <v>54</v>
      </c>
      <c r="AN63" s="79" t="s">
        <v>54</v>
      </c>
      <c r="AO63" s="79">
        <v>0.85</v>
      </c>
      <c r="AP63" s="85">
        <v>0.7</v>
      </c>
      <c r="AQ63" s="85">
        <v>0.32</v>
      </c>
      <c r="AR63" s="85">
        <v>0.11</v>
      </c>
      <c r="AS63" s="79">
        <v>18</v>
      </c>
      <c r="AT63" s="79" t="s">
        <v>179</v>
      </c>
      <c r="AU63" s="79" t="s">
        <v>129</v>
      </c>
      <c r="AV63" s="79"/>
      <c r="AW63" s="79"/>
      <c r="BB63" s="79"/>
      <c r="BC63" s="79"/>
    </row>
    <row r="64" spans="1:55" ht="12.75">
      <c r="A64" s="6">
        <v>23</v>
      </c>
      <c r="B64" s="79" t="s">
        <v>273</v>
      </c>
      <c r="C64" s="80">
        <v>39232</v>
      </c>
      <c r="D64" s="79"/>
      <c r="E64" s="79"/>
      <c r="F64" s="79"/>
      <c r="G64" s="79"/>
      <c r="H64" s="79"/>
      <c r="I64" s="79"/>
      <c r="J64" s="79"/>
      <c r="K64" s="79"/>
      <c r="L64" s="79"/>
      <c r="M64" s="79"/>
      <c r="N64" s="79"/>
      <c r="O64" s="79"/>
      <c r="P64" s="79"/>
      <c r="Q64" s="79"/>
      <c r="R64" s="79"/>
      <c r="S64" s="79"/>
      <c r="T64" s="79"/>
      <c r="U64" s="79"/>
      <c r="V64" s="79"/>
      <c r="W64" s="79"/>
      <c r="X64" s="79"/>
      <c r="Y64" s="79"/>
      <c r="Z64" s="79"/>
      <c r="AA64" s="79"/>
      <c r="AB64" s="79">
        <v>1</v>
      </c>
      <c r="AC64" s="82">
        <v>39232</v>
      </c>
      <c r="AD64" s="83" t="s">
        <v>67</v>
      </c>
      <c r="AE64" s="79" t="s">
        <v>132</v>
      </c>
      <c r="AF64" s="83">
        <v>1</v>
      </c>
      <c r="AG64" s="84">
        <v>66</v>
      </c>
      <c r="AH64" s="79">
        <v>2</v>
      </c>
      <c r="AI64" s="79" t="s">
        <v>90</v>
      </c>
      <c r="AJ64" s="79" t="s">
        <v>139</v>
      </c>
      <c r="AK64" s="79">
        <v>1</v>
      </c>
      <c r="AL64" s="85">
        <v>8</v>
      </c>
      <c r="AM64" s="79" t="s">
        <v>133</v>
      </c>
      <c r="AN64" s="79" t="s">
        <v>52</v>
      </c>
      <c r="AO64" s="79">
        <v>0.9</v>
      </c>
      <c r="AP64" s="85">
        <v>0.7</v>
      </c>
      <c r="AQ64" s="85">
        <v>0.15</v>
      </c>
      <c r="AR64" s="85">
        <v>0.06</v>
      </c>
      <c r="AS64" s="79">
        <v>18</v>
      </c>
      <c r="AT64" s="79" t="s">
        <v>179</v>
      </c>
      <c r="AU64" s="79" t="s">
        <v>132</v>
      </c>
      <c r="AV64" s="79"/>
      <c r="AW64" s="79"/>
      <c r="BB64" s="79"/>
      <c r="BC64" s="79"/>
    </row>
    <row r="65" spans="1:55" ht="12.75">
      <c r="A65" s="6">
        <v>23</v>
      </c>
      <c r="B65" s="79" t="s">
        <v>273</v>
      </c>
      <c r="C65" s="80">
        <v>39232</v>
      </c>
      <c r="D65" s="79"/>
      <c r="E65" s="79"/>
      <c r="F65" s="79"/>
      <c r="G65" s="79"/>
      <c r="H65" s="79"/>
      <c r="I65" s="79"/>
      <c r="J65" s="79"/>
      <c r="K65" s="79"/>
      <c r="L65" s="79"/>
      <c r="M65" s="79"/>
      <c r="N65" s="79"/>
      <c r="O65" s="79"/>
      <c r="P65" s="79"/>
      <c r="Q65" s="79"/>
      <c r="R65" s="79"/>
      <c r="S65" s="79"/>
      <c r="T65" s="79"/>
      <c r="U65" s="79"/>
      <c r="V65" s="79"/>
      <c r="W65" s="79"/>
      <c r="X65" s="79"/>
      <c r="Y65" s="79"/>
      <c r="Z65" s="79"/>
      <c r="AA65" s="79"/>
      <c r="AB65" s="79">
        <v>1</v>
      </c>
      <c r="AC65" s="82">
        <v>39232</v>
      </c>
      <c r="AD65" s="83" t="s">
        <v>67</v>
      </c>
      <c r="AE65" s="79" t="s">
        <v>134</v>
      </c>
      <c r="AF65" s="83">
        <v>1</v>
      </c>
      <c r="AG65" s="84">
        <v>67</v>
      </c>
      <c r="AH65" s="79">
        <v>3</v>
      </c>
      <c r="AI65" s="79" t="s">
        <v>90</v>
      </c>
      <c r="AJ65" s="79" t="s">
        <v>139</v>
      </c>
      <c r="AK65" s="79">
        <v>1</v>
      </c>
      <c r="AL65" s="85">
        <v>6</v>
      </c>
      <c r="AM65" s="79" t="s">
        <v>133</v>
      </c>
      <c r="AN65" s="79" t="s">
        <v>52</v>
      </c>
      <c r="AO65" s="79">
        <v>1.8</v>
      </c>
      <c r="AP65" s="85">
        <v>1.6</v>
      </c>
      <c r="AQ65" s="85">
        <v>0.33</v>
      </c>
      <c r="AR65" s="85">
        <v>0</v>
      </c>
      <c r="AS65" s="79">
        <v>18</v>
      </c>
      <c r="AT65" s="79" t="s">
        <v>179</v>
      </c>
      <c r="AU65" s="79" t="s">
        <v>134</v>
      </c>
      <c r="AV65" s="79"/>
      <c r="AW65" s="79"/>
      <c r="BB65" s="79"/>
      <c r="BC65" s="79"/>
    </row>
    <row r="66" spans="1:55" ht="12.75">
      <c r="A66" s="6">
        <v>23</v>
      </c>
      <c r="B66" s="79" t="s">
        <v>273</v>
      </c>
      <c r="C66" s="80">
        <v>39232</v>
      </c>
      <c r="D66" s="87"/>
      <c r="E66" s="87"/>
      <c r="F66" s="87"/>
      <c r="G66" s="87"/>
      <c r="H66" s="87"/>
      <c r="I66" s="87"/>
      <c r="J66" s="87"/>
      <c r="K66" s="87"/>
      <c r="L66" s="87"/>
      <c r="M66" s="87"/>
      <c r="N66" s="87"/>
      <c r="O66" s="87"/>
      <c r="P66" s="87"/>
      <c r="Q66" s="87"/>
      <c r="R66" s="87"/>
      <c r="S66" s="87"/>
      <c r="T66" s="87"/>
      <c r="U66" s="87"/>
      <c r="V66" s="87"/>
      <c r="W66" s="87"/>
      <c r="X66" s="87"/>
      <c r="Y66" s="87"/>
      <c r="Z66" s="87"/>
      <c r="AA66" s="87"/>
      <c r="AB66" s="79">
        <v>1</v>
      </c>
      <c r="AC66" s="82">
        <v>39232</v>
      </c>
      <c r="AD66" s="83" t="s">
        <v>67</v>
      </c>
      <c r="AE66" s="79" t="s">
        <v>138</v>
      </c>
      <c r="AF66" s="83">
        <v>1</v>
      </c>
      <c r="AG66" s="84">
        <v>80</v>
      </c>
      <c r="AH66" s="79">
        <v>2</v>
      </c>
      <c r="AI66" s="79" t="s">
        <v>90</v>
      </c>
      <c r="AJ66" s="79" t="s">
        <v>139</v>
      </c>
      <c r="AK66" s="79">
        <v>1</v>
      </c>
      <c r="AL66" s="85">
        <v>10</v>
      </c>
      <c r="AM66" s="79" t="s">
        <v>133</v>
      </c>
      <c r="AN66" s="79" t="s">
        <v>52</v>
      </c>
      <c r="AO66" s="79">
        <v>1.6</v>
      </c>
      <c r="AP66" s="85">
        <v>1.5</v>
      </c>
      <c r="AQ66" s="85">
        <v>0.53</v>
      </c>
      <c r="AR66" s="85">
        <v>0.05</v>
      </c>
      <c r="AS66" s="79">
        <v>18</v>
      </c>
      <c r="AT66" s="79" t="s">
        <v>179</v>
      </c>
      <c r="AU66" s="79" t="s">
        <v>138</v>
      </c>
      <c r="AV66" s="79"/>
      <c r="AW66" s="79"/>
      <c r="BB66" s="79"/>
      <c r="BC66" s="79"/>
    </row>
    <row r="67" spans="1:55" ht="12.75">
      <c r="A67" s="6">
        <v>23</v>
      </c>
      <c r="B67" s="79" t="s">
        <v>273</v>
      </c>
      <c r="C67" s="80">
        <v>39232</v>
      </c>
      <c r="D67" s="87"/>
      <c r="E67" s="87"/>
      <c r="F67" s="87"/>
      <c r="G67" s="87"/>
      <c r="H67" s="87"/>
      <c r="I67" s="87"/>
      <c r="J67" s="87"/>
      <c r="K67" s="87"/>
      <c r="L67" s="87"/>
      <c r="M67" s="87"/>
      <c r="N67" s="87"/>
      <c r="O67" s="87"/>
      <c r="P67" s="87"/>
      <c r="Q67" s="87"/>
      <c r="R67" s="87"/>
      <c r="S67" s="87"/>
      <c r="T67" s="87"/>
      <c r="U67" s="87"/>
      <c r="V67" s="87"/>
      <c r="W67" s="87"/>
      <c r="X67" s="87"/>
      <c r="Y67" s="87"/>
      <c r="Z67" s="87"/>
      <c r="AA67" s="87"/>
      <c r="AB67" s="79">
        <v>1</v>
      </c>
      <c r="AC67" s="82">
        <v>39232</v>
      </c>
      <c r="AD67" s="83" t="s">
        <v>67</v>
      </c>
      <c r="AE67" s="79" t="s">
        <v>220</v>
      </c>
      <c r="AF67" s="83">
        <v>1</v>
      </c>
      <c r="AG67" s="84">
        <v>55</v>
      </c>
      <c r="AH67" s="79">
        <v>2</v>
      </c>
      <c r="AI67" s="79" t="s">
        <v>90</v>
      </c>
      <c r="AJ67" s="79" t="s">
        <v>139</v>
      </c>
      <c r="AK67" s="79">
        <v>1</v>
      </c>
      <c r="AL67" s="85">
        <v>10</v>
      </c>
      <c r="AM67" s="79" t="s">
        <v>133</v>
      </c>
      <c r="AN67" s="79" t="s">
        <v>52</v>
      </c>
      <c r="AO67" s="79">
        <v>1.6</v>
      </c>
      <c r="AP67" s="85">
        <v>1.5</v>
      </c>
      <c r="AQ67" s="85">
        <v>0.53</v>
      </c>
      <c r="AR67" s="85">
        <v>0.05</v>
      </c>
      <c r="AS67" s="79">
        <v>18</v>
      </c>
      <c r="AT67" s="79" t="s">
        <v>179</v>
      </c>
      <c r="AU67" s="79" t="s">
        <v>220</v>
      </c>
      <c r="AV67" s="79"/>
      <c r="AW67" s="79"/>
      <c r="BB67" s="79"/>
      <c r="BC67" s="79"/>
    </row>
    <row r="68" spans="1:55" ht="12.75">
      <c r="A68" s="6">
        <v>23</v>
      </c>
      <c r="B68" s="79" t="s">
        <v>273</v>
      </c>
      <c r="C68" s="80">
        <v>39232</v>
      </c>
      <c r="D68" s="87"/>
      <c r="E68" s="87"/>
      <c r="F68" s="87"/>
      <c r="G68" s="87"/>
      <c r="H68" s="87"/>
      <c r="I68" s="87"/>
      <c r="J68" s="87"/>
      <c r="K68" s="87"/>
      <c r="L68" s="87"/>
      <c r="M68" s="87"/>
      <c r="N68" s="87"/>
      <c r="O68" s="87"/>
      <c r="P68" s="87"/>
      <c r="Q68" s="87"/>
      <c r="R68" s="87"/>
      <c r="S68" s="87"/>
      <c r="T68" s="87"/>
      <c r="U68" s="87"/>
      <c r="V68" s="87"/>
      <c r="W68" s="87"/>
      <c r="X68" s="87"/>
      <c r="Y68" s="87"/>
      <c r="Z68" s="87"/>
      <c r="AA68" s="87"/>
      <c r="AB68" s="79">
        <v>1</v>
      </c>
      <c r="AC68" s="82">
        <v>39232</v>
      </c>
      <c r="AD68" s="83" t="s">
        <v>67</v>
      </c>
      <c r="AE68" s="79" t="s">
        <v>221</v>
      </c>
      <c r="AF68" s="83">
        <v>1</v>
      </c>
      <c r="AG68" s="84">
        <v>75</v>
      </c>
      <c r="AH68" s="79">
        <v>3</v>
      </c>
      <c r="AI68" s="79" t="s">
        <v>90</v>
      </c>
      <c r="AJ68" s="79" t="s">
        <v>139</v>
      </c>
      <c r="AK68" s="79">
        <v>1</v>
      </c>
      <c r="AL68" s="85">
        <v>2.4</v>
      </c>
      <c r="AM68" s="79" t="s">
        <v>133</v>
      </c>
      <c r="AN68" s="79" t="s">
        <v>52</v>
      </c>
      <c r="AO68" s="79">
        <v>1.5</v>
      </c>
      <c r="AP68" s="85">
        <v>1.3</v>
      </c>
      <c r="AQ68" s="85">
        <v>0.33</v>
      </c>
      <c r="AR68" s="85">
        <v>0</v>
      </c>
      <c r="AS68" s="79">
        <v>18</v>
      </c>
      <c r="AT68" s="79" t="s">
        <v>179</v>
      </c>
      <c r="AU68" s="79" t="s">
        <v>221</v>
      </c>
      <c r="AV68" s="79"/>
      <c r="AW68" s="79"/>
      <c r="BB68" s="79"/>
      <c r="BC68" s="79"/>
    </row>
    <row r="69" spans="1:55" ht="12.75">
      <c r="A69" s="6">
        <v>23</v>
      </c>
      <c r="B69" s="79" t="s">
        <v>273</v>
      </c>
      <c r="C69" s="80">
        <v>39232</v>
      </c>
      <c r="D69" s="87"/>
      <c r="E69" s="87"/>
      <c r="F69" s="87"/>
      <c r="G69" s="87"/>
      <c r="H69" s="87"/>
      <c r="I69" s="87"/>
      <c r="J69" s="87"/>
      <c r="K69" s="87"/>
      <c r="L69" s="87"/>
      <c r="M69" s="87"/>
      <c r="N69" s="87"/>
      <c r="O69" s="87"/>
      <c r="P69" s="87"/>
      <c r="Q69" s="87"/>
      <c r="R69" s="87"/>
      <c r="S69" s="87"/>
      <c r="T69" s="87"/>
      <c r="U69" s="87"/>
      <c r="V69" s="87"/>
      <c r="W69" s="87"/>
      <c r="X69" s="87"/>
      <c r="Y69" s="87"/>
      <c r="Z69" s="87"/>
      <c r="AA69" s="87"/>
      <c r="AB69" s="79">
        <v>1</v>
      </c>
      <c r="AC69" s="82">
        <v>39232</v>
      </c>
      <c r="AD69" s="83" t="s">
        <v>67</v>
      </c>
      <c r="AE69" s="79" t="s">
        <v>222</v>
      </c>
      <c r="AF69" s="83">
        <v>1</v>
      </c>
      <c r="AG69" s="84">
        <v>60</v>
      </c>
      <c r="AH69" s="79">
        <v>1</v>
      </c>
      <c r="AI69" s="79" t="s">
        <v>185</v>
      </c>
      <c r="AJ69" s="79" t="s">
        <v>139</v>
      </c>
      <c r="AK69" s="79">
        <v>1</v>
      </c>
      <c r="AL69" s="85">
        <v>2.8</v>
      </c>
      <c r="AM69" s="79" t="s">
        <v>54</v>
      </c>
      <c r="AN69" s="79" t="s">
        <v>54</v>
      </c>
      <c r="AO69" s="79">
        <v>0.95</v>
      </c>
      <c r="AP69" s="85">
        <v>0.85</v>
      </c>
      <c r="AQ69" s="85">
        <v>0.16</v>
      </c>
      <c r="AR69" s="85">
        <v>0.04</v>
      </c>
      <c r="AS69" s="79">
        <v>18</v>
      </c>
      <c r="AT69" s="79" t="s">
        <v>181</v>
      </c>
      <c r="AU69" s="79" t="s">
        <v>222</v>
      </c>
      <c r="AV69" s="79"/>
      <c r="AW69" s="79"/>
      <c r="BB69" s="79"/>
      <c r="BC69" s="79"/>
    </row>
    <row r="70" spans="1:55" ht="12.75">
      <c r="A70" s="6">
        <v>23</v>
      </c>
      <c r="B70" s="79" t="s">
        <v>273</v>
      </c>
      <c r="C70" s="80">
        <v>39232</v>
      </c>
      <c r="D70" s="87"/>
      <c r="E70" s="87"/>
      <c r="F70" s="87"/>
      <c r="G70" s="87"/>
      <c r="H70" s="87"/>
      <c r="I70" s="87"/>
      <c r="J70" s="87"/>
      <c r="K70" s="87"/>
      <c r="L70" s="87"/>
      <c r="M70" s="87"/>
      <c r="N70" s="87"/>
      <c r="O70" s="87"/>
      <c r="P70" s="87"/>
      <c r="Q70" s="87"/>
      <c r="R70" s="87"/>
      <c r="S70" s="87"/>
      <c r="T70" s="87"/>
      <c r="U70" s="87"/>
      <c r="V70" s="87"/>
      <c r="W70" s="87"/>
      <c r="X70" s="87"/>
      <c r="Y70" s="87"/>
      <c r="Z70" s="87"/>
      <c r="AA70" s="87"/>
      <c r="AB70" s="79">
        <v>1</v>
      </c>
      <c r="AC70" s="82">
        <v>39232</v>
      </c>
      <c r="AD70" s="83" t="s">
        <v>67</v>
      </c>
      <c r="AE70" s="79" t="s">
        <v>223</v>
      </c>
      <c r="AF70" s="83">
        <v>1</v>
      </c>
      <c r="AG70" s="84">
        <v>67</v>
      </c>
      <c r="AH70" s="79">
        <v>2</v>
      </c>
      <c r="AI70" s="79" t="s">
        <v>185</v>
      </c>
      <c r="AJ70" s="79" t="s">
        <v>139</v>
      </c>
      <c r="AK70" s="79">
        <v>1</v>
      </c>
      <c r="AL70" s="85">
        <v>2.6</v>
      </c>
      <c r="AM70" s="79" t="s">
        <v>54</v>
      </c>
      <c r="AN70" s="79" t="s">
        <v>54</v>
      </c>
      <c r="AO70" s="79">
        <v>0.9</v>
      </c>
      <c r="AP70" s="85">
        <v>0.8</v>
      </c>
      <c r="AQ70" s="85">
        <v>0.16</v>
      </c>
      <c r="AR70" s="85">
        <v>0.04</v>
      </c>
      <c r="AS70" s="79">
        <v>18</v>
      </c>
      <c r="AT70" s="79" t="s">
        <v>181</v>
      </c>
      <c r="AU70" s="79" t="s">
        <v>223</v>
      </c>
      <c r="AV70" s="79"/>
      <c r="AW70" s="79"/>
      <c r="BB70" s="79"/>
      <c r="BC70" s="101"/>
    </row>
    <row r="71" spans="1:55" ht="12.75">
      <c r="A71" s="6">
        <v>23</v>
      </c>
      <c r="B71" s="79" t="s">
        <v>273</v>
      </c>
      <c r="C71" s="80">
        <v>39232</v>
      </c>
      <c r="D71" s="87"/>
      <c r="E71" s="87"/>
      <c r="F71" s="87"/>
      <c r="G71" s="87"/>
      <c r="H71" s="87"/>
      <c r="I71" s="87"/>
      <c r="J71" s="87"/>
      <c r="K71" s="87"/>
      <c r="L71" s="87"/>
      <c r="M71" s="87"/>
      <c r="N71" s="87"/>
      <c r="O71" s="87"/>
      <c r="P71" s="87"/>
      <c r="Q71" s="87"/>
      <c r="R71" s="87"/>
      <c r="S71" s="87"/>
      <c r="T71" s="87"/>
      <c r="U71" s="87"/>
      <c r="V71" s="87"/>
      <c r="W71" s="87"/>
      <c r="X71" s="87"/>
      <c r="Y71" s="87"/>
      <c r="Z71" s="87"/>
      <c r="AA71" s="87"/>
      <c r="AB71" s="79">
        <v>1</v>
      </c>
      <c r="AC71" s="82">
        <v>39232</v>
      </c>
      <c r="AD71" s="83" t="s">
        <v>67</v>
      </c>
      <c r="AE71" s="79" t="s">
        <v>224</v>
      </c>
      <c r="AF71" s="83">
        <v>1</v>
      </c>
      <c r="AG71" s="84">
        <v>75</v>
      </c>
      <c r="AH71" s="79">
        <v>1</v>
      </c>
      <c r="AI71" s="79" t="s">
        <v>185</v>
      </c>
      <c r="AJ71" s="79" t="s">
        <v>139</v>
      </c>
      <c r="AK71" s="79">
        <v>1</v>
      </c>
      <c r="AL71" s="85">
        <v>2.9</v>
      </c>
      <c r="AM71" s="79" t="s">
        <v>54</v>
      </c>
      <c r="AN71" s="79" t="s">
        <v>54</v>
      </c>
      <c r="AO71" s="79">
        <v>1</v>
      </c>
      <c r="AP71" s="85">
        <v>0.9</v>
      </c>
      <c r="AQ71" s="85">
        <v>0.16</v>
      </c>
      <c r="AR71" s="85">
        <v>0</v>
      </c>
      <c r="AS71" s="79">
        <v>18</v>
      </c>
      <c r="AT71" s="79" t="s">
        <v>181</v>
      </c>
      <c r="AU71" s="79" t="s">
        <v>224</v>
      </c>
      <c r="AV71" s="79"/>
      <c r="AW71" s="79"/>
      <c r="BB71" s="79"/>
      <c r="BC71" s="101"/>
    </row>
    <row r="72" spans="1:55" ht="12.75">
      <c r="A72" s="6">
        <v>23</v>
      </c>
      <c r="B72" s="79" t="s">
        <v>273</v>
      </c>
      <c r="C72" s="80">
        <v>39232</v>
      </c>
      <c r="D72" s="87"/>
      <c r="E72" s="87"/>
      <c r="F72" s="87"/>
      <c r="G72" s="87"/>
      <c r="H72" s="87"/>
      <c r="I72" s="87"/>
      <c r="J72" s="87"/>
      <c r="K72" s="87"/>
      <c r="L72" s="87"/>
      <c r="M72" s="87"/>
      <c r="N72" s="87"/>
      <c r="O72" s="87"/>
      <c r="P72" s="87"/>
      <c r="Q72" s="87"/>
      <c r="R72" s="87"/>
      <c r="S72" s="87"/>
      <c r="T72" s="87"/>
      <c r="U72" s="87"/>
      <c r="V72" s="87"/>
      <c r="W72" s="87"/>
      <c r="X72" s="87"/>
      <c r="Y72" s="87"/>
      <c r="Z72" s="87"/>
      <c r="AA72" s="87"/>
      <c r="AB72" s="79">
        <v>1</v>
      </c>
      <c r="AC72" s="82">
        <v>39232</v>
      </c>
      <c r="AD72" s="83" t="s">
        <v>67</v>
      </c>
      <c r="AE72" s="79" t="s">
        <v>228</v>
      </c>
      <c r="AF72" s="83">
        <v>1</v>
      </c>
      <c r="AG72" s="84">
        <v>55</v>
      </c>
      <c r="AH72" s="79">
        <v>1</v>
      </c>
      <c r="AI72" s="79" t="s">
        <v>185</v>
      </c>
      <c r="AJ72" s="79" t="s">
        <v>139</v>
      </c>
      <c r="AK72" s="79">
        <v>1</v>
      </c>
      <c r="AL72" s="85">
        <v>3.2</v>
      </c>
      <c r="AM72" s="79" t="s">
        <v>54</v>
      </c>
      <c r="AN72" s="79" t="s">
        <v>54</v>
      </c>
      <c r="AO72" s="79">
        <v>1.5</v>
      </c>
      <c r="AP72" s="85">
        <v>1.4</v>
      </c>
      <c r="AQ72" s="85">
        <v>0.37</v>
      </c>
      <c r="AR72" s="85">
        <v>0.01</v>
      </c>
      <c r="AS72" s="79">
        <v>18</v>
      </c>
      <c r="AT72" s="79" t="s">
        <v>181</v>
      </c>
      <c r="AU72" s="79" t="s">
        <v>228</v>
      </c>
      <c r="AV72" s="79"/>
      <c r="AW72" s="79"/>
      <c r="BB72" s="79"/>
      <c r="BC72" s="101"/>
    </row>
    <row r="73" spans="1:55" ht="12.75">
      <c r="A73" s="6">
        <v>23</v>
      </c>
      <c r="B73" s="79" t="s">
        <v>273</v>
      </c>
      <c r="C73" s="80">
        <v>39232</v>
      </c>
      <c r="D73" s="87"/>
      <c r="E73" s="87"/>
      <c r="F73" s="87"/>
      <c r="G73" s="87"/>
      <c r="H73" s="87"/>
      <c r="I73" s="87"/>
      <c r="J73" s="87"/>
      <c r="K73" s="87"/>
      <c r="L73" s="87"/>
      <c r="M73" s="87"/>
      <c r="N73" s="87"/>
      <c r="O73" s="87"/>
      <c r="P73" s="87"/>
      <c r="Q73" s="87"/>
      <c r="R73" s="87"/>
      <c r="S73" s="87"/>
      <c r="T73" s="87"/>
      <c r="U73" s="87"/>
      <c r="V73" s="87"/>
      <c r="W73" s="87"/>
      <c r="X73" s="87"/>
      <c r="Y73" s="87"/>
      <c r="Z73" s="87"/>
      <c r="AA73" s="87"/>
      <c r="AB73" s="79">
        <v>1</v>
      </c>
      <c r="AC73" s="82">
        <v>39232</v>
      </c>
      <c r="AD73" s="83" t="s">
        <v>67</v>
      </c>
      <c r="AE73" s="79" t="s">
        <v>236</v>
      </c>
      <c r="AF73" s="83">
        <v>1</v>
      </c>
      <c r="AG73" s="84">
        <v>70</v>
      </c>
      <c r="AH73" s="79">
        <v>3</v>
      </c>
      <c r="AI73" s="79" t="s">
        <v>185</v>
      </c>
      <c r="AJ73" s="79" t="s">
        <v>139</v>
      </c>
      <c r="AK73" s="79">
        <v>1</v>
      </c>
      <c r="AL73" s="85">
        <v>4.1</v>
      </c>
      <c r="AM73" s="79" t="s">
        <v>54</v>
      </c>
      <c r="AN73" s="79" t="s">
        <v>54</v>
      </c>
      <c r="AO73" s="79">
        <v>0.65</v>
      </c>
      <c r="AP73" s="85">
        <v>0.55</v>
      </c>
      <c r="AQ73" s="85">
        <v>0.34</v>
      </c>
      <c r="AR73" s="85">
        <v>0.08</v>
      </c>
      <c r="AS73" s="79">
        <v>19</v>
      </c>
      <c r="AT73" s="79" t="s">
        <v>181</v>
      </c>
      <c r="AU73" s="79" t="s">
        <v>236</v>
      </c>
      <c r="AV73" s="79"/>
      <c r="AW73" s="79"/>
      <c r="BB73" s="79"/>
      <c r="BC73" s="79"/>
    </row>
    <row r="74" spans="1:55" ht="12.75">
      <c r="A74" s="6">
        <v>23</v>
      </c>
      <c r="B74" s="79" t="s">
        <v>273</v>
      </c>
      <c r="C74" s="80">
        <v>39232</v>
      </c>
      <c r="D74" s="87" t="s">
        <v>274</v>
      </c>
      <c r="E74" s="87" t="s">
        <v>276</v>
      </c>
      <c r="F74" s="87"/>
      <c r="G74" s="87"/>
      <c r="H74" s="87"/>
      <c r="I74" s="87"/>
      <c r="J74" s="97" t="s">
        <v>279</v>
      </c>
      <c r="K74" s="87"/>
      <c r="L74" s="87" t="s">
        <v>276</v>
      </c>
      <c r="M74" s="87"/>
      <c r="N74" s="87"/>
      <c r="O74" s="87"/>
      <c r="P74" s="87"/>
      <c r="Q74" s="88">
        <v>0.6041666666666666</v>
      </c>
      <c r="R74" s="87" t="s">
        <v>280</v>
      </c>
      <c r="S74" s="87"/>
      <c r="T74" s="87"/>
      <c r="U74" s="87"/>
      <c r="V74" s="87">
        <v>24.5</v>
      </c>
      <c r="W74" s="87">
        <v>18</v>
      </c>
      <c r="X74" s="87">
        <v>18.5</v>
      </c>
      <c r="Y74" s="87"/>
      <c r="Z74" s="87"/>
      <c r="AA74" s="87"/>
      <c r="AB74" s="79">
        <v>1</v>
      </c>
      <c r="AC74" s="82">
        <v>39232</v>
      </c>
      <c r="AD74" s="83" t="s">
        <v>67</v>
      </c>
      <c r="AE74" s="79" t="s">
        <v>238</v>
      </c>
      <c r="AF74" s="83">
        <v>1</v>
      </c>
      <c r="AG74" s="84">
        <v>65</v>
      </c>
      <c r="AH74" s="79">
        <v>3</v>
      </c>
      <c r="AI74" s="79" t="s">
        <v>185</v>
      </c>
      <c r="AJ74" s="79" t="s">
        <v>139</v>
      </c>
      <c r="AK74" s="79">
        <v>1</v>
      </c>
      <c r="AL74" s="85">
        <v>4.5</v>
      </c>
      <c r="AM74" s="79" t="s">
        <v>54</v>
      </c>
      <c r="AN74" s="79" t="s">
        <v>52</v>
      </c>
      <c r="AO74" s="79">
        <v>1.1</v>
      </c>
      <c r="AP74" s="85">
        <v>1</v>
      </c>
      <c r="AQ74" s="85">
        <v>0.34</v>
      </c>
      <c r="AR74" s="85">
        <v>0.01</v>
      </c>
      <c r="AS74" s="79">
        <v>19</v>
      </c>
      <c r="AT74" s="79" t="s">
        <v>181</v>
      </c>
      <c r="AU74" s="87" t="s">
        <v>238</v>
      </c>
      <c r="AV74" s="87"/>
      <c r="AW74" s="79"/>
      <c r="BB74" s="79"/>
      <c r="BC74" s="79"/>
    </row>
    <row r="75" spans="1:55" ht="12.75">
      <c r="A75" s="6">
        <v>23</v>
      </c>
      <c r="B75" s="79" t="s">
        <v>273</v>
      </c>
      <c r="C75" s="80">
        <v>39232</v>
      </c>
      <c r="D75" s="87"/>
      <c r="E75" s="87"/>
      <c r="F75" s="87"/>
      <c r="G75" s="87"/>
      <c r="H75" s="87"/>
      <c r="I75" s="87"/>
      <c r="J75" s="87"/>
      <c r="K75" s="87"/>
      <c r="L75" s="87"/>
      <c r="M75" s="87"/>
      <c r="N75" s="87"/>
      <c r="O75" s="87"/>
      <c r="P75" s="87"/>
      <c r="Q75" s="87"/>
      <c r="R75" s="87"/>
      <c r="S75" s="87"/>
      <c r="T75" s="87"/>
      <c r="U75" s="87"/>
      <c r="V75" s="87"/>
      <c r="W75" s="87"/>
      <c r="X75" s="87"/>
      <c r="Y75" s="87"/>
      <c r="Z75" s="87"/>
      <c r="AA75" s="87"/>
      <c r="AB75" s="79">
        <v>1</v>
      </c>
      <c r="AC75" s="82">
        <v>39232</v>
      </c>
      <c r="AD75" s="83" t="s">
        <v>67</v>
      </c>
      <c r="AE75" s="79" t="s">
        <v>242</v>
      </c>
      <c r="AF75" s="83">
        <v>1</v>
      </c>
      <c r="AG75" s="84">
        <v>60</v>
      </c>
      <c r="AH75" s="79">
        <v>2</v>
      </c>
      <c r="AI75" s="79" t="s">
        <v>185</v>
      </c>
      <c r="AJ75" s="79" t="s">
        <v>139</v>
      </c>
      <c r="AK75" s="79">
        <v>1</v>
      </c>
      <c r="AL75" s="85">
        <v>4.5</v>
      </c>
      <c r="AM75" s="79" t="s">
        <v>54</v>
      </c>
      <c r="AN75" s="79" t="s">
        <v>52</v>
      </c>
      <c r="AO75" s="79">
        <v>0.5</v>
      </c>
      <c r="AP75" s="85">
        <v>0.4</v>
      </c>
      <c r="AQ75" s="85">
        <v>0.34</v>
      </c>
      <c r="AR75" s="85">
        <v>0.02</v>
      </c>
      <c r="AS75" s="79">
        <v>19</v>
      </c>
      <c r="AT75" s="79" t="s">
        <v>181</v>
      </c>
      <c r="AU75" s="79" t="s">
        <v>242</v>
      </c>
      <c r="AV75" s="79"/>
      <c r="AW75" s="79"/>
      <c r="BB75" s="79"/>
      <c r="BC75" s="79"/>
    </row>
    <row r="76" spans="1:55" ht="12.75">
      <c r="A76" s="6">
        <v>23</v>
      </c>
      <c r="B76" s="79" t="s">
        <v>273</v>
      </c>
      <c r="C76" s="80">
        <v>39232</v>
      </c>
      <c r="D76" s="87"/>
      <c r="E76" s="87"/>
      <c r="F76" s="87"/>
      <c r="G76" s="87"/>
      <c r="H76" s="87"/>
      <c r="I76" s="87"/>
      <c r="J76" s="87"/>
      <c r="K76" s="87"/>
      <c r="L76" s="87"/>
      <c r="M76" s="87"/>
      <c r="N76" s="87"/>
      <c r="O76" s="87"/>
      <c r="P76" s="87"/>
      <c r="Q76" s="87"/>
      <c r="R76" s="87"/>
      <c r="S76" s="87"/>
      <c r="T76" s="87"/>
      <c r="U76" s="87"/>
      <c r="V76" s="87"/>
      <c r="W76" s="87"/>
      <c r="X76" s="87"/>
      <c r="Y76" s="87"/>
      <c r="Z76" s="87"/>
      <c r="AA76" s="87"/>
      <c r="AB76" s="79">
        <v>1</v>
      </c>
      <c r="AC76" s="82">
        <v>39232</v>
      </c>
      <c r="AD76" s="83" t="s">
        <v>67</v>
      </c>
      <c r="AE76" s="79" t="s">
        <v>246</v>
      </c>
      <c r="AF76" s="83">
        <v>1</v>
      </c>
      <c r="AG76" s="84">
        <v>75</v>
      </c>
      <c r="AH76" s="79">
        <v>2</v>
      </c>
      <c r="AI76" s="79" t="s">
        <v>185</v>
      </c>
      <c r="AJ76" s="79" t="s">
        <v>139</v>
      </c>
      <c r="AK76" s="79">
        <v>1</v>
      </c>
      <c r="AL76" s="85">
        <v>10.4</v>
      </c>
      <c r="AM76" s="79" t="s">
        <v>54</v>
      </c>
      <c r="AN76" s="79" t="s">
        <v>52</v>
      </c>
      <c r="AO76" s="79">
        <v>1.3</v>
      </c>
      <c r="AP76" s="85">
        <v>1.15</v>
      </c>
      <c r="AQ76" s="85">
        <v>0.35</v>
      </c>
      <c r="AR76" s="85">
        <v>0.02</v>
      </c>
      <c r="AS76" s="79">
        <v>18</v>
      </c>
      <c r="AT76" s="79" t="s">
        <v>181</v>
      </c>
      <c r="AU76" s="79" t="s">
        <v>246</v>
      </c>
      <c r="AV76" s="79"/>
      <c r="AW76" s="79"/>
      <c r="BB76" s="79"/>
      <c r="BC76" s="79"/>
    </row>
    <row r="77" spans="1:55" ht="12.75">
      <c r="A77" s="6">
        <v>23</v>
      </c>
      <c r="B77" s="79" t="s">
        <v>273</v>
      </c>
      <c r="C77" s="80">
        <v>39232</v>
      </c>
      <c r="D77" s="87"/>
      <c r="E77" s="87"/>
      <c r="F77" s="87"/>
      <c r="G77" s="87"/>
      <c r="H77" s="87"/>
      <c r="I77" s="87"/>
      <c r="J77" s="87"/>
      <c r="K77" s="87"/>
      <c r="L77" s="87"/>
      <c r="M77" s="87"/>
      <c r="N77" s="87"/>
      <c r="O77" s="87"/>
      <c r="P77" s="87"/>
      <c r="Q77" s="87"/>
      <c r="R77" s="87"/>
      <c r="S77" s="87"/>
      <c r="T77" s="87"/>
      <c r="U77" s="87"/>
      <c r="V77" s="87"/>
      <c r="W77" s="87"/>
      <c r="X77" s="87"/>
      <c r="Y77" s="87"/>
      <c r="Z77" s="87"/>
      <c r="AA77" s="87"/>
      <c r="AB77" s="79">
        <v>1</v>
      </c>
      <c r="AC77" s="82">
        <v>39232</v>
      </c>
      <c r="AD77" s="83" t="s">
        <v>67</v>
      </c>
      <c r="AE77" s="79" t="s">
        <v>248</v>
      </c>
      <c r="AF77" s="83">
        <v>1</v>
      </c>
      <c r="AG77" s="84">
        <v>65</v>
      </c>
      <c r="AH77" s="79">
        <v>3</v>
      </c>
      <c r="AI77" s="79" t="s">
        <v>185</v>
      </c>
      <c r="AJ77" s="79" t="s">
        <v>139</v>
      </c>
      <c r="AK77" s="79">
        <v>1</v>
      </c>
      <c r="AL77" s="85">
        <v>3.6</v>
      </c>
      <c r="AM77" s="79" t="s">
        <v>54</v>
      </c>
      <c r="AN77" s="79" t="s">
        <v>54</v>
      </c>
      <c r="AO77" s="79">
        <v>0.7</v>
      </c>
      <c r="AP77" s="85">
        <v>0.5</v>
      </c>
      <c r="AQ77" s="85">
        <v>0.25</v>
      </c>
      <c r="AR77" s="85">
        <v>0.02</v>
      </c>
      <c r="AS77" s="79">
        <v>19</v>
      </c>
      <c r="AT77" s="79" t="s">
        <v>181</v>
      </c>
      <c r="AU77" s="79" t="s">
        <v>248</v>
      </c>
      <c r="AV77" s="79"/>
      <c r="AW77" s="79"/>
      <c r="BB77" s="79"/>
      <c r="BC77" s="79"/>
    </row>
    <row r="78" spans="1:55" ht="12.75">
      <c r="A78" s="6">
        <v>24</v>
      </c>
      <c r="B78" s="79" t="s">
        <v>301</v>
      </c>
      <c r="C78" s="80">
        <v>39231</v>
      </c>
      <c r="D78" s="79" t="s">
        <v>302</v>
      </c>
      <c r="E78" s="79">
        <v>4314068</v>
      </c>
      <c r="F78" s="79">
        <v>717245</v>
      </c>
      <c r="G78" s="79">
        <v>114</v>
      </c>
      <c r="H78" s="79">
        <v>20</v>
      </c>
      <c r="I78" s="79">
        <v>3300</v>
      </c>
      <c r="J78" s="83" t="s">
        <v>303</v>
      </c>
      <c r="K78" s="79" t="s">
        <v>304</v>
      </c>
      <c r="L78" s="79">
        <v>4314861</v>
      </c>
      <c r="M78" s="79">
        <v>717783</v>
      </c>
      <c r="N78" s="79">
        <v>117</v>
      </c>
      <c r="O78" s="79">
        <v>18</v>
      </c>
      <c r="P78" s="81">
        <v>0.517361111111111</v>
      </c>
      <c r="Q78" s="81">
        <v>0.642361111111111</v>
      </c>
      <c r="R78" s="79" t="s">
        <v>305</v>
      </c>
      <c r="S78" s="79">
        <v>26.5</v>
      </c>
      <c r="T78" s="79">
        <v>15</v>
      </c>
      <c r="U78" s="79">
        <v>17</v>
      </c>
      <c r="V78" s="79">
        <v>29</v>
      </c>
      <c r="W78" s="79">
        <v>0.5</v>
      </c>
      <c r="X78" s="79">
        <v>16</v>
      </c>
      <c r="Y78" s="79" t="s">
        <v>50</v>
      </c>
      <c r="Z78" s="79" t="s">
        <v>64</v>
      </c>
      <c r="AA78" s="79" t="s">
        <v>50</v>
      </c>
      <c r="AB78" s="79">
        <v>1</v>
      </c>
      <c r="AC78" s="82">
        <v>39231</v>
      </c>
      <c r="AD78" s="83" t="s">
        <v>67</v>
      </c>
      <c r="AE78" s="79" t="s">
        <v>82</v>
      </c>
      <c r="AF78" s="83">
        <v>1</v>
      </c>
      <c r="AG78" s="79">
        <v>58</v>
      </c>
      <c r="AH78" s="79">
        <v>2</v>
      </c>
      <c r="AI78" s="79" t="s">
        <v>90</v>
      </c>
      <c r="AJ78" s="79" t="s">
        <v>53</v>
      </c>
      <c r="AK78" s="79">
        <v>0</v>
      </c>
      <c r="AL78" s="85">
        <v>13</v>
      </c>
      <c r="AM78" s="79" t="s">
        <v>106</v>
      </c>
      <c r="AN78" s="79" t="s">
        <v>52</v>
      </c>
      <c r="AO78" s="79">
        <v>1.2</v>
      </c>
      <c r="AP78" s="85">
        <v>1</v>
      </c>
      <c r="AQ78" s="85">
        <v>0.04</v>
      </c>
      <c r="AR78" s="85">
        <v>0</v>
      </c>
      <c r="AS78" s="79">
        <v>16.5</v>
      </c>
      <c r="AT78" s="79" t="s">
        <v>306</v>
      </c>
      <c r="AU78" s="79" t="s">
        <v>307</v>
      </c>
      <c r="AV78" s="98"/>
      <c r="AW78" s="79"/>
      <c r="BB78" s="79"/>
      <c r="BC78" s="79"/>
    </row>
    <row r="79" spans="1:55" ht="12.75">
      <c r="A79" s="6">
        <v>24</v>
      </c>
      <c r="B79" s="79" t="s">
        <v>301</v>
      </c>
      <c r="C79" s="80">
        <v>39231</v>
      </c>
      <c r="D79" s="79"/>
      <c r="E79" s="79"/>
      <c r="F79" s="79"/>
      <c r="G79" s="79"/>
      <c r="H79" s="79"/>
      <c r="I79" s="79"/>
      <c r="J79" s="79"/>
      <c r="K79" s="79"/>
      <c r="L79" s="79"/>
      <c r="M79" s="79"/>
      <c r="N79" s="79"/>
      <c r="O79" s="79"/>
      <c r="P79" s="79"/>
      <c r="Q79" s="79"/>
      <c r="R79" s="79"/>
      <c r="S79" s="79"/>
      <c r="T79" s="79"/>
      <c r="U79" s="79"/>
      <c r="V79" s="79"/>
      <c r="W79" s="79"/>
      <c r="X79" s="79"/>
      <c r="Y79" s="79"/>
      <c r="Z79" s="79"/>
      <c r="AA79" s="79"/>
      <c r="AB79" s="79">
        <v>1</v>
      </c>
      <c r="AC79" s="82">
        <v>39231</v>
      </c>
      <c r="AD79" s="83" t="s">
        <v>67</v>
      </c>
      <c r="AE79" s="79" t="s">
        <v>89</v>
      </c>
      <c r="AF79" s="83">
        <v>1</v>
      </c>
      <c r="AG79" s="79">
        <v>65</v>
      </c>
      <c r="AH79" s="79">
        <v>2</v>
      </c>
      <c r="AI79" s="79" t="s">
        <v>90</v>
      </c>
      <c r="AJ79" s="79" t="s">
        <v>53</v>
      </c>
      <c r="AK79" s="79">
        <v>0</v>
      </c>
      <c r="AL79" s="85">
        <v>13</v>
      </c>
      <c r="AM79" s="79" t="s">
        <v>106</v>
      </c>
      <c r="AN79" s="79" t="s">
        <v>52</v>
      </c>
      <c r="AO79" s="79">
        <v>1.2</v>
      </c>
      <c r="AP79" s="85">
        <v>1</v>
      </c>
      <c r="AQ79" s="85">
        <v>0.04</v>
      </c>
      <c r="AR79" s="85">
        <v>0</v>
      </c>
      <c r="AS79" s="79">
        <v>16.5</v>
      </c>
      <c r="AT79" s="79"/>
      <c r="AU79" s="79" t="s">
        <v>308</v>
      </c>
      <c r="AV79" s="79"/>
      <c r="AW79" s="79"/>
      <c r="BB79" s="79"/>
      <c r="BC79" s="79"/>
    </row>
    <row r="80" spans="1:55" ht="12.75">
      <c r="A80" s="6">
        <v>24</v>
      </c>
      <c r="B80" s="79" t="s">
        <v>301</v>
      </c>
      <c r="C80" s="80">
        <v>39231</v>
      </c>
      <c r="D80" s="79"/>
      <c r="E80" s="79"/>
      <c r="F80" s="79"/>
      <c r="G80" s="79"/>
      <c r="H80" s="79"/>
      <c r="I80" s="79"/>
      <c r="J80" s="79"/>
      <c r="K80" s="79"/>
      <c r="L80" s="79"/>
      <c r="M80" s="79"/>
      <c r="N80" s="79"/>
      <c r="O80" s="79"/>
      <c r="P80" s="79"/>
      <c r="Q80" s="79"/>
      <c r="R80" s="79"/>
      <c r="S80" s="79"/>
      <c r="T80" s="79"/>
      <c r="U80" s="79"/>
      <c r="V80" s="79"/>
      <c r="W80" s="79"/>
      <c r="X80" s="79"/>
      <c r="Y80" s="79"/>
      <c r="Z80" s="79"/>
      <c r="AA80" s="79"/>
      <c r="AB80" s="79">
        <v>1</v>
      </c>
      <c r="AC80" s="82">
        <v>39231</v>
      </c>
      <c r="AD80" s="83" t="s">
        <v>67</v>
      </c>
      <c r="AE80" s="79" t="s">
        <v>92</v>
      </c>
      <c r="AF80" s="83">
        <v>1</v>
      </c>
      <c r="AG80" s="79">
        <v>60</v>
      </c>
      <c r="AH80" s="79">
        <v>2</v>
      </c>
      <c r="AI80" s="79" t="s">
        <v>90</v>
      </c>
      <c r="AJ80" s="79" t="s">
        <v>53</v>
      </c>
      <c r="AK80" s="79">
        <v>0</v>
      </c>
      <c r="AL80" s="85">
        <v>13</v>
      </c>
      <c r="AM80" s="79" t="s">
        <v>106</v>
      </c>
      <c r="AN80" s="79" t="s">
        <v>52</v>
      </c>
      <c r="AO80" s="79">
        <v>1.1</v>
      </c>
      <c r="AP80" s="85">
        <v>0.9</v>
      </c>
      <c r="AQ80" s="85">
        <v>0.05</v>
      </c>
      <c r="AR80" s="85">
        <v>0.02</v>
      </c>
      <c r="AS80" s="79">
        <v>16</v>
      </c>
      <c r="AT80" s="79"/>
      <c r="AU80" s="79" t="s">
        <v>309</v>
      </c>
      <c r="AV80" s="79"/>
      <c r="AW80" s="79"/>
      <c r="BB80" s="79"/>
      <c r="BC80" s="79"/>
    </row>
    <row r="81" spans="1:55" ht="12.75">
      <c r="A81" s="6">
        <v>24</v>
      </c>
      <c r="B81" s="79" t="s">
        <v>301</v>
      </c>
      <c r="C81" s="80">
        <v>39231</v>
      </c>
      <c r="D81" s="79"/>
      <c r="E81" s="79"/>
      <c r="F81" s="79"/>
      <c r="G81" s="79"/>
      <c r="H81" s="79"/>
      <c r="I81" s="79"/>
      <c r="J81" s="79"/>
      <c r="K81" s="79"/>
      <c r="L81" s="79"/>
      <c r="M81" s="79"/>
      <c r="N81" s="79"/>
      <c r="O81" s="79"/>
      <c r="P81" s="79"/>
      <c r="Q81" s="79"/>
      <c r="R81" s="79"/>
      <c r="S81" s="79"/>
      <c r="T81" s="79"/>
      <c r="U81" s="79"/>
      <c r="V81" s="79"/>
      <c r="W81" s="79"/>
      <c r="X81" s="79"/>
      <c r="Y81" s="79"/>
      <c r="Z81" s="79"/>
      <c r="AA81" s="79"/>
      <c r="AB81" s="79">
        <v>1</v>
      </c>
      <c r="AC81" s="82">
        <v>39231</v>
      </c>
      <c r="AD81" s="83" t="s">
        <v>67</v>
      </c>
      <c r="AE81" s="79" t="s">
        <v>94</v>
      </c>
      <c r="AF81" s="83">
        <v>1</v>
      </c>
      <c r="AG81" s="79">
        <v>52</v>
      </c>
      <c r="AH81" s="79">
        <v>2</v>
      </c>
      <c r="AI81" s="79" t="s">
        <v>90</v>
      </c>
      <c r="AJ81" s="79" t="s">
        <v>53</v>
      </c>
      <c r="AK81" s="79">
        <v>0</v>
      </c>
      <c r="AL81" s="85">
        <v>13</v>
      </c>
      <c r="AM81" s="79" t="s">
        <v>106</v>
      </c>
      <c r="AN81" s="79" t="s">
        <v>52</v>
      </c>
      <c r="AO81" s="79">
        <v>1.1</v>
      </c>
      <c r="AP81" s="85">
        <v>0.9</v>
      </c>
      <c r="AQ81" s="85">
        <v>0.05</v>
      </c>
      <c r="AR81" s="85">
        <v>0.02</v>
      </c>
      <c r="AS81" s="79">
        <v>16</v>
      </c>
      <c r="AT81" s="79"/>
      <c r="AU81" s="79" t="s">
        <v>310</v>
      </c>
      <c r="AV81" s="79"/>
      <c r="AW81" s="79"/>
      <c r="BB81" s="79"/>
      <c r="BC81" s="79"/>
    </row>
    <row r="82" spans="1:55" ht="12.75">
      <c r="A82" s="6">
        <v>29</v>
      </c>
      <c r="B82" s="79" t="s">
        <v>323</v>
      </c>
      <c r="C82" s="86">
        <v>38497</v>
      </c>
      <c r="D82" s="87" t="s">
        <v>324</v>
      </c>
      <c r="E82" s="87">
        <v>4317863</v>
      </c>
      <c r="F82" s="87">
        <v>699944</v>
      </c>
      <c r="G82" s="87">
        <v>173</v>
      </c>
      <c r="H82" s="87">
        <v>150</v>
      </c>
      <c r="I82" s="87" t="s">
        <v>325</v>
      </c>
      <c r="J82" s="87">
        <v>1480</v>
      </c>
      <c r="K82" s="87"/>
      <c r="L82" s="87">
        <v>4318010</v>
      </c>
      <c r="M82" s="87">
        <v>700556</v>
      </c>
      <c r="N82" s="87"/>
      <c r="O82" s="87"/>
      <c r="P82" s="88">
        <v>0.5416666666666666</v>
      </c>
      <c r="Q82" s="87"/>
      <c r="R82" s="87" t="s">
        <v>326</v>
      </c>
      <c r="S82" s="87">
        <v>17</v>
      </c>
      <c r="T82" s="87">
        <v>18</v>
      </c>
      <c r="U82" s="87"/>
      <c r="V82" s="87"/>
      <c r="W82" s="87"/>
      <c r="X82" s="87"/>
      <c r="Y82" s="87"/>
      <c r="Z82" s="87"/>
      <c r="AA82" s="87"/>
      <c r="AB82" s="87">
        <v>1</v>
      </c>
      <c r="AC82" s="89">
        <v>38497</v>
      </c>
      <c r="AD82" s="90" t="s">
        <v>67</v>
      </c>
      <c r="AE82" s="87" t="s">
        <v>68</v>
      </c>
      <c r="AF82" s="90">
        <v>1</v>
      </c>
      <c r="AG82" s="91">
        <v>82</v>
      </c>
      <c r="AH82" s="87">
        <v>3</v>
      </c>
      <c r="AI82" s="87" t="s">
        <v>185</v>
      </c>
      <c r="AJ82" s="87" t="s">
        <v>139</v>
      </c>
      <c r="AK82" s="87">
        <v>1</v>
      </c>
      <c r="AL82" s="92">
        <v>2.9</v>
      </c>
      <c r="AM82" s="87" t="s">
        <v>54</v>
      </c>
      <c r="AN82" s="87" t="s">
        <v>54</v>
      </c>
      <c r="AO82" s="87">
        <v>0.8</v>
      </c>
      <c r="AP82" s="92">
        <v>0.65</v>
      </c>
      <c r="AQ82" s="92">
        <v>0.11</v>
      </c>
      <c r="AR82" s="92">
        <v>0.01</v>
      </c>
      <c r="AS82" s="87">
        <v>18</v>
      </c>
      <c r="AT82" s="87" t="s">
        <v>251</v>
      </c>
      <c r="AU82" s="87" t="s">
        <v>68</v>
      </c>
      <c r="AV82" s="87" t="s">
        <v>169</v>
      </c>
      <c r="AW82" s="87"/>
      <c r="BB82" s="79"/>
      <c r="BC82" s="79"/>
    </row>
    <row r="83" spans="1:55" ht="12.75">
      <c r="A83" s="6">
        <v>29</v>
      </c>
      <c r="B83" s="79" t="s">
        <v>323</v>
      </c>
      <c r="C83" s="80">
        <v>38497</v>
      </c>
      <c r="D83" s="87"/>
      <c r="E83" s="87"/>
      <c r="F83" s="87"/>
      <c r="G83" s="87"/>
      <c r="H83" s="87"/>
      <c r="I83" s="87"/>
      <c r="J83" s="87"/>
      <c r="K83" s="87"/>
      <c r="L83" s="87"/>
      <c r="M83" s="87"/>
      <c r="N83" s="87"/>
      <c r="O83" s="87"/>
      <c r="P83" s="87"/>
      <c r="Q83" s="87"/>
      <c r="R83" s="87"/>
      <c r="S83" s="87"/>
      <c r="T83" s="87"/>
      <c r="U83" s="87"/>
      <c r="V83" s="87"/>
      <c r="W83" s="87"/>
      <c r="X83" s="87"/>
      <c r="Y83" s="87"/>
      <c r="Z83" s="87"/>
      <c r="AA83" s="87"/>
      <c r="AB83" s="79">
        <v>1</v>
      </c>
      <c r="AC83" s="82">
        <v>38497</v>
      </c>
      <c r="AD83" s="90" t="s">
        <v>67</v>
      </c>
      <c r="AE83" s="79" t="s">
        <v>120</v>
      </c>
      <c r="AF83" s="83">
        <v>1</v>
      </c>
      <c r="AG83" s="84">
        <v>50</v>
      </c>
      <c r="AH83" s="79">
        <v>2</v>
      </c>
      <c r="AI83" s="79" t="s">
        <v>56</v>
      </c>
      <c r="AJ83" s="79" t="s">
        <v>139</v>
      </c>
      <c r="AK83" s="79">
        <v>1</v>
      </c>
      <c r="AL83" s="85">
        <v>1.9</v>
      </c>
      <c r="AM83" s="79" t="s">
        <v>160</v>
      </c>
      <c r="AN83" s="79" t="s">
        <v>52</v>
      </c>
      <c r="AO83" s="79">
        <v>0.7</v>
      </c>
      <c r="AP83" s="85">
        <v>0.6</v>
      </c>
      <c r="AQ83" s="85">
        <v>0.11</v>
      </c>
      <c r="AR83" s="85">
        <v>0.05</v>
      </c>
      <c r="AS83" s="79">
        <v>18</v>
      </c>
      <c r="AT83" s="87" t="s">
        <v>251</v>
      </c>
      <c r="AU83" s="79" t="s">
        <v>120</v>
      </c>
      <c r="AV83" s="79"/>
      <c r="AW83" s="79"/>
      <c r="BB83" s="79"/>
      <c r="BC83" s="79"/>
    </row>
    <row r="84" spans="1:55" ht="12.75">
      <c r="A84" s="6">
        <v>29</v>
      </c>
      <c r="B84" s="79" t="s">
        <v>323</v>
      </c>
      <c r="C84" s="80">
        <v>38497</v>
      </c>
      <c r="D84" s="87"/>
      <c r="E84" s="87"/>
      <c r="F84" s="87"/>
      <c r="G84" s="87"/>
      <c r="H84" s="87"/>
      <c r="I84" s="87"/>
      <c r="J84" s="87"/>
      <c r="K84" s="87"/>
      <c r="L84" s="87"/>
      <c r="M84" s="87"/>
      <c r="N84" s="87"/>
      <c r="O84" s="87"/>
      <c r="P84" s="87"/>
      <c r="Q84" s="87"/>
      <c r="R84" s="87"/>
      <c r="S84" s="87"/>
      <c r="T84" s="87"/>
      <c r="U84" s="87"/>
      <c r="V84" s="87"/>
      <c r="W84" s="87"/>
      <c r="X84" s="87"/>
      <c r="Y84" s="87"/>
      <c r="Z84" s="87"/>
      <c r="AA84" s="87"/>
      <c r="AB84" s="79">
        <v>1</v>
      </c>
      <c r="AC84" s="82">
        <v>38497</v>
      </c>
      <c r="AD84" s="90" t="s">
        <v>67</v>
      </c>
      <c r="AE84" s="79" t="s">
        <v>122</v>
      </c>
      <c r="AF84" s="83">
        <v>1</v>
      </c>
      <c r="AG84" s="84">
        <v>55</v>
      </c>
      <c r="AH84" s="79">
        <v>3</v>
      </c>
      <c r="AI84" s="79" t="s">
        <v>56</v>
      </c>
      <c r="AJ84" s="79" t="s">
        <v>139</v>
      </c>
      <c r="AK84" s="79">
        <v>1</v>
      </c>
      <c r="AL84" s="85">
        <v>2.3</v>
      </c>
      <c r="AM84" s="79" t="s">
        <v>160</v>
      </c>
      <c r="AN84" s="79" t="s">
        <v>52</v>
      </c>
      <c r="AO84" s="79">
        <v>0.65</v>
      </c>
      <c r="AP84" s="85">
        <v>0.45</v>
      </c>
      <c r="AQ84" s="85">
        <v>0.11</v>
      </c>
      <c r="AR84" s="85">
        <v>0.06</v>
      </c>
      <c r="AS84" s="79">
        <v>18</v>
      </c>
      <c r="AT84" s="87" t="s">
        <v>251</v>
      </c>
      <c r="AU84" s="79" t="s">
        <v>122</v>
      </c>
      <c r="AV84" s="79"/>
      <c r="AW84" s="79"/>
      <c r="BB84" s="79"/>
      <c r="BC84" s="79"/>
    </row>
    <row r="85" spans="1:55" ht="12.75">
      <c r="A85" s="6">
        <v>29</v>
      </c>
      <c r="B85" s="79" t="s">
        <v>323</v>
      </c>
      <c r="C85" s="80">
        <v>38497</v>
      </c>
      <c r="D85" s="87"/>
      <c r="E85" s="87"/>
      <c r="F85" s="87"/>
      <c r="G85" s="87"/>
      <c r="H85" s="87"/>
      <c r="I85" s="87"/>
      <c r="J85" s="87"/>
      <c r="K85" s="87"/>
      <c r="L85" s="87"/>
      <c r="M85" s="87"/>
      <c r="N85" s="87"/>
      <c r="O85" s="87"/>
      <c r="P85" s="87"/>
      <c r="Q85" s="87"/>
      <c r="R85" s="87"/>
      <c r="S85" s="87"/>
      <c r="T85" s="87"/>
      <c r="U85" s="87"/>
      <c r="V85" s="87"/>
      <c r="W85" s="87"/>
      <c r="X85" s="87"/>
      <c r="Y85" s="87"/>
      <c r="Z85" s="87"/>
      <c r="AA85" s="87"/>
      <c r="AB85" s="79">
        <v>1</v>
      </c>
      <c r="AC85" s="82">
        <v>38497</v>
      </c>
      <c r="AD85" s="90" t="s">
        <v>67</v>
      </c>
      <c r="AE85" s="79" t="s">
        <v>123</v>
      </c>
      <c r="AF85" s="83">
        <v>1</v>
      </c>
      <c r="AG85" s="84">
        <v>66</v>
      </c>
      <c r="AH85" s="79">
        <v>2</v>
      </c>
      <c r="AI85" s="79" t="s">
        <v>56</v>
      </c>
      <c r="AJ85" s="79" t="s">
        <v>139</v>
      </c>
      <c r="AK85" s="79">
        <v>1</v>
      </c>
      <c r="AL85" s="85">
        <v>2</v>
      </c>
      <c r="AM85" s="79" t="s">
        <v>160</v>
      </c>
      <c r="AN85" s="79" t="s">
        <v>52</v>
      </c>
      <c r="AO85" s="79">
        <v>1.2</v>
      </c>
      <c r="AP85" s="85">
        <v>1</v>
      </c>
      <c r="AQ85" s="85">
        <v>0.1</v>
      </c>
      <c r="AR85" s="85">
        <v>0.03</v>
      </c>
      <c r="AS85" s="79">
        <v>18</v>
      </c>
      <c r="AT85" s="79" t="s">
        <v>255</v>
      </c>
      <c r="AU85" s="79" t="s">
        <v>123</v>
      </c>
      <c r="AV85" s="79"/>
      <c r="AW85" s="79"/>
      <c r="BB85" s="79"/>
      <c r="BC85" s="79"/>
    </row>
    <row r="86" spans="1:55" ht="12.75">
      <c r="A86" s="6">
        <v>29</v>
      </c>
      <c r="B86" s="79" t="s">
        <v>323</v>
      </c>
      <c r="C86" s="80">
        <v>38497</v>
      </c>
      <c r="D86" s="87"/>
      <c r="E86" s="87"/>
      <c r="F86" s="87"/>
      <c r="G86" s="87"/>
      <c r="H86" s="87"/>
      <c r="I86" s="87"/>
      <c r="J86" s="87"/>
      <c r="K86" s="87"/>
      <c r="L86" s="87"/>
      <c r="M86" s="87"/>
      <c r="N86" s="87"/>
      <c r="O86" s="87"/>
      <c r="P86" s="87"/>
      <c r="Q86" s="87"/>
      <c r="R86" s="87"/>
      <c r="S86" s="87"/>
      <c r="T86" s="87"/>
      <c r="U86" s="87"/>
      <c r="V86" s="87"/>
      <c r="W86" s="87"/>
      <c r="X86" s="87"/>
      <c r="Y86" s="87"/>
      <c r="Z86" s="87"/>
      <c r="AA86" s="87"/>
      <c r="AB86" s="79">
        <v>1</v>
      </c>
      <c r="AC86" s="82">
        <v>38497</v>
      </c>
      <c r="AD86" s="90" t="s">
        <v>67</v>
      </c>
      <c r="AE86" s="79" t="s">
        <v>124</v>
      </c>
      <c r="AF86" s="83">
        <v>1</v>
      </c>
      <c r="AG86" s="84">
        <v>54</v>
      </c>
      <c r="AH86" s="79">
        <v>2</v>
      </c>
      <c r="AI86" s="79" t="s">
        <v>56</v>
      </c>
      <c r="AJ86" s="79" t="s">
        <v>139</v>
      </c>
      <c r="AK86" s="79">
        <v>1</v>
      </c>
      <c r="AL86" s="85">
        <v>10.5</v>
      </c>
      <c r="AM86" s="79" t="s">
        <v>133</v>
      </c>
      <c r="AN86" s="79" t="s">
        <v>52</v>
      </c>
      <c r="AO86" s="79">
        <v>2.1</v>
      </c>
      <c r="AP86" s="85">
        <v>2</v>
      </c>
      <c r="AQ86" s="85">
        <v>0.05</v>
      </c>
      <c r="AR86" s="85">
        <v>0.02</v>
      </c>
      <c r="AS86" s="79">
        <v>18</v>
      </c>
      <c r="AT86" s="79" t="s">
        <v>255</v>
      </c>
      <c r="AU86" s="79" t="s">
        <v>124</v>
      </c>
      <c r="AV86" s="79"/>
      <c r="AW86" s="79"/>
      <c r="BB86" s="79"/>
      <c r="BC86" s="79"/>
    </row>
    <row r="87" spans="1:55" ht="12.75">
      <c r="A87" s="6">
        <v>29</v>
      </c>
      <c r="B87" s="79" t="s">
        <v>323</v>
      </c>
      <c r="C87" s="80">
        <v>38497</v>
      </c>
      <c r="D87" s="87"/>
      <c r="E87" s="87"/>
      <c r="F87" s="87"/>
      <c r="G87" s="87"/>
      <c r="H87" s="87"/>
      <c r="I87" s="87"/>
      <c r="J87" s="87"/>
      <c r="K87" s="87"/>
      <c r="L87" s="87"/>
      <c r="M87" s="87"/>
      <c r="N87" s="87"/>
      <c r="O87" s="87"/>
      <c r="P87" s="87"/>
      <c r="Q87" s="87"/>
      <c r="R87" s="87"/>
      <c r="S87" s="87"/>
      <c r="T87" s="87"/>
      <c r="U87" s="87"/>
      <c r="V87" s="87"/>
      <c r="W87" s="87"/>
      <c r="X87" s="87"/>
      <c r="Y87" s="87"/>
      <c r="Z87" s="87"/>
      <c r="AA87" s="87"/>
      <c r="AB87" s="79">
        <v>1</v>
      </c>
      <c r="AC87" s="82">
        <v>38497</v>
      </c>
      <c r="AD87" s="90" t="s">
        <v>67</v>
      </c>
      <c r="AE87" s="79" t="s">
        <v>125</v>
      </c>
      <c r="AF87" s="83">
        <v>1</v>
      </c>
      <c r="AG87" s="84">
        <v>75</v>
      </c>
      <c r="AH87" s="79">
        <v>2</v>
      </c>
      <c r="AI87" s="79" t="s">
        <v>56</v>
      </c>
      <c r="AJ87" s="79" t="s">
        <v>139</v>
      </c>
      <c r="AK87" s="79">
        <v>1</v>
      </c>
      <c r="AL87" s="85">
        <v>3.1</v>
      </c>
      <c r="AM87" s="79" t="s">
        <v>133</v>
      </c>
      <c r="AN87" s="79" t="s">
        <v>52</v>
      </c>
      <c r="AO87" s="79">
        <v>0.8</v>
      </c>
      <c r="AP87" s="85">
        <v>0.65</v>
      </c>
      <c r="AQ87" s="85">
        <v>0.14</v>
      </c>
      <c r="AR87" s="85">
        <v>0.03</v>
      </c>
      <c r="AS87" s="79">
        <v>18</v>
      </c>
      <c r="AT87" s="79" t="s">
        <v>255</v>
      </c>
      <c r="AU87" s="79" t="s">
        <v>125</v>
      </c>
      <c r="AV87" s="79"/>
      <c r="AW87" s="79"/>
      <c r="BB87" s="79"/>
      <c r="BC87" s="79"/>
    </row>
    <row r="88" spans="1:55" ht="12.75">
      <c r="A88" s="6">
        <v>29</v>
      </c>
      <c r="B88" s="79" t="s">
        <v>323</v>
      </c>
      <c r="C88" s="80">
        <v>38497</v>
      </c>
      <c r="D88" s="87"/>
      <c r="E88" s="87"/>
      <c r="F88" s="87"/>
      <c r="G88" s="87"/>
      <c r="H88" s="87"/>
      <c r="I88" s="87"/>
      <c r="J88" s="87"/>
      <c r="K88" s="87"/>
      <c r="L88" s="87"/>
      <c r="M88" s="87"/>
      <c r="N88" s="87"/>
      <c r="O88" s="87"/>
      <c r="P88" s="87"/>
      <c r="Q88" s="87"/>
      <c r="R88" s="87"/>
      <c r="S88" s="87"/>
      <c r="T88" s="87"/>
      <c r="U88" s="87"/>
      <c r="V88" s="87"/>
      <c r="W88" s="87"/>
      <c r="X88" s="87"/>
      <c r="Y88" s="87"/>
      <c r="Z88" s="87"/>
      <c r="AA88" s="87"/>
      <c r="AB88" s="79">
        <v>1</v>
      </c>
      <c r="AC88" s="82">
        <v>38497</v>
      </c>
      <c r="AD88" s="90" t="s">
        <v>67</v>
      </c>
      <c r="AE88" s="79" t="s">
        <v>126</v>
      </c>
      <c r="AF88" s="83">
        <v>1</v>
      </c>
      <c r="AG88" s="84">
        <v>64</v>
      </c>
      <c r="AH88" s="79">
        <v>2</v>
      </c>
      <c r="AI88" s="79" t="s">
        <v>56</v>
      </c>
      <c r="AJ88" s="79" t="s">
        <v>139</v>
      </c>
      <c r="AK88" s="79">
        <v>1</v>
      </c>
      <c r="AL88" s="85">
        <v>1.7</v>
      </c>
      <c r="AM88" s="79" t="s">
        <v>133</v>
      </c>
      <c r="AN88" s="79" t="s">
        <v>52</v>
      </c>
      <c r="AO88" s="79">
        <v>1.1</v>
      </c>
      <c r="AP88" s="85">
        <v>1</v>
      </c>
      <c r="AQ88" s="85">
        <v>0.07</v>
      </c>
      <c r="AR88" s="85"/>
      <c r="AS88" s="79">
        <v>18</v>
      </c>
      <c r="AT88" s="79" t="s">
        <v>255</v>
      </c>
      <c r="AU88" s="79" t="s">
        <v>126</v>
      </c>
      <c r="AV88" s="79"/>
      <c r="AW88" s="79"/>
      <c r="BB88" s="79"/>
      <c r="BC88" s="79"/>
    </row>
    <row r="89" spans="1:55" ht="12.75">
      <c r="A89" s="6">
        <v>29</v>
      </c>
      <c r="B89" s="79" t="s">
        <v>323</v>
      </c>
      <c r="C89" s="80">
        <v>38497</v>
      </c>
      <c r="D89" s="87"/>
      <c r="E89" s="87"/>
      <c r="F89" s="87"/>
      <c r="G89" s="87"/>
      <c r="H89" s="87"/>
      <c r="I89" s="87"/>
      <c r="J89" s="87"/>
      <c r="K89" s="87"/>
      <c r="L89" s="87"/>
      <c r="M89" s="87"/>
      <c r="N89" s="87"/>
      <c r="O89" s="87"/>
      <c r="P89" s="87"/>
      <c r="Q89" s="87"/>
      <c r="R89" s="87"/>
      <c r="S89" s="87"/>
      <c r="T89" s="87"/>
      <c r="U89" s="87"/>
      <c r="V89" s="87"/>
      <c r="W89" s="87"/>
      <c r="X89" s="87"/>
      <c r="Y89" s="87"/>
      <c r="Z89" s="87"/>
      <c r="AA89" s="87"/>
      <c r="AB89" s="79">
        <v>1</v>
      </c>
      <c r="AC89" s="82">
        <v>38497</v>
      </c>
      <c r="AD89" s="90" t="s">
        <v>67</v>
      </c>
      <c r="AE89" s="79" t="s">
        <v>127</v>
      </c>
      <c r="AF89" s="83">
        <v>1</v>
      </c>
      <c r="AG89" s="84">
        <v>50</v>
      </c>
      <c r="AH89" s="79">
        <v>3</v>
      </c>
      <c r="AI89" s="79" t="s">
        <v>56</v>
      </c>
      <c r="AJ89" s="79" t="s">
        <v>139</v>
      </c>
      <c r="AK89" s="79">
        <v>1</v>
      </c>
      <c r="AL89" s="85">
        <v>1.6</v>
      </c>
      <c r="AM89" s="79" t="s">
        <v>133</v>
      </c>
      <c r="AN89" s="79" t="s">
        <v>52</v>
      </c>
      <c r="AO89" s="79">
        <v>1.75</v>
      </c>
      <c r="AP89" s="85">
        <v>1.5</v>
      </c>
      <c r="AQ89" s="85">
        <v>0.07</v>
      </c>
      <c r="AR89" s="85"/>
      <c r="AS89" s="79">
        <v>18</v>
      </c>
      <c r="AT89" s="79" t="s">
        <v>255</v>
      </c>
      <c r="AU89" s="79" t="s">
        <v>127</v>
      </c>
      <c r="AV89" s="79"/>
      <c r="AW89" s="79"/>
      <c r="BB89" s="79"/>
      <c r="BC89" s="79"/>
    </row>
    <row r="90" spans="1:55" ht="12.75">
      <c r="A90" s="6">
        <v>29</v>
      </c>
      <c r="B90" s="79" t="s">
        <v>323</v>
      </c>
      <c r="C90" s="80">
        <v>38497</v>
      </c>
      <c r="D90" s="79"/>
      <c r="E90" s="79"/>
      <c r="F90" s="79"/>
      <c r="G90" s="79"/>
      <c r="H90" s="79"/>
      <c r="I90" s="79"/>
      <c r="J90" s="79"/>
      <c r="K90" s="79"/>
      <c r="L90" s="79"/>
      <c r="M90" s="79"/>
      <c r="N90" s="79"/>
      <c r="O90" s="79"/>
      <c r="P90" s="79"/>
      <c r="Q90" s="79"/>
      <c r="R90" s="79"/>
      <c r="S90" s="79"/>
      <c r="T90" s="79"/>
      <c r="U90" s="79"/>
      <c r="V90" s="79"/>
      <c r="W90" s="79"/>
      <c r="X90" s="79"/>
      <c r="Y90" s="79"/>
      <c r="Z90" s="79"/>
      <c r="AA90" s="79"/>
      <c r="AB90" s="79">
        <v>1</v>
      </c>
      <c r="AC90" s="82">
        <v>38497</v>
      </c>
      <c r="AD90" s="90" t="s">
        <v>67</v>
      </c>
      <c r="AE90" s="79" t="s">
        <v>128</v>
      </c>
      <c r="AF90" s="83">
        <v>1</v>
      </c>
      <c r="AG90" s="84">
        <v>70</v>
      </c>
      <c r="AH90" s="79">
        <v>2</v>
      </c>
      <c r="AI90" s="79" t="s">
        <v>90</v>
      </c>
      <c r="AJ90" s="79" t="s">
        <v>139</v>
      </c>
      <c r="AK90" s="79">
        <v>1</v>
      </c>
      <c r="AL90" s="85">
        <v>2.9</v>
      </c>
      <c r="AM90" s="79" t="s">
        <v>133</v>
      </c>
      <c r="AN90" s="79" t="s">
        <v>52</v>
      </c>
      <c r="AO90" s="79">
        <v>0.8</v>
      </c>
      <c r="AP90" s="85">
        <v>0.55</v>
      </c>
      <c r="AQ90" s="85">
        <v>0.19</v>
      </c>
      <c r="AR90" s="85">
        <v>0.01</v>
      </c>
      <c r="AS90" s="79">
        <v>18.5</v>
      </c>
      <c r="AT90" s="79" t="s">
        <v>327</v>
      </c>
      <c r="AU90" s="79" t="s">
        <v>128</v>
      </c>
      <c r="AV90" s="79"/>
      <c r="AW90" s="79"/>
      <c r="BB90" s="79"/>
      <c r="BC90" s="79"/>
    </row>
    <row r="91" spans="1:55" ht="12.75">
      <c r="A91" s="6">
        <v>29</v>
      </c>
      <c r="B91" s="79" t="s">
        <v>323</v>
      </c>
      <c r="C91" s="80">
        <v>38497</v>
      </c>
      <c r="D91" s="79"/>
      <c r="E91" s="79"/>
      <c r="F91" s="79"/>
      <c r="G91" s="79"/>
      <c r="H91" s="79"/>
      <c r="I91" s="79"/>
      <c r="J91" s="79"/>
      <c r="K91" s="79"/>
      <c r="L91" s="79"/>
      <c r="M91" s="79"/>
      <c r="N91" s="79"/>
      <c r="O91" s="79"/>
      <c r="P91" s="79"/>
      <c r="Q91" s="79"/>
      <c r="R91" s="79"/>
      <c r="S91" s="79"/>
      <c r="T91" s="79"/>
      <c r="U91" s="79"/>
      <c r="V91" s="79"/>
      <c r="W91" s="79"/>
      <c r="X91" s="79"/>
      <c r="Y91" s="79"/>
      <c r="Z91" s="79"/>
      <c r="AA91" s="79"/>
      <c r="AB91" s="79">
        <v>1</v>
      </c>
      <c r="AC91" s="82">
        <v>38497</v>
      </c>
      <c r="AD91" s="90" t="s">
        <v>67</v>
      </c>
      <c r="AE91" s="79" t="s">
        <v>129</v>
      </c>
      <c r="AF91" s="83">
        <v>1</v>
      </c>
      <c r="AG91" s="84">
        <v>80</v>
      </c>
      <c r="AH91" s="79">
        <v>1</v>
      </c>
      <c r="AI91" s="79" t="s">
        <v>52</v>
      </c>
      <c r="AJ91" s="79" t="s">
        <v>139</v>
      </c>
      <c r="AK91" s="79">
        <v>1</v>
      </c>
      <c r="AL91" s="85">
        <v>7</v>
      </c>
      <c r="AM91" s="79" t="s">
        <v>54</v>
      </c>
      <c r="AN91" s="79" t="s">
        <v>54</v>
      </c>
      <c r="AO91" s="79">
        <v>0.4</v>
      </c>
      <c r="AP91" s="85">
        <v>0.35</v>
      </c>
      <c r="AQ91" s="85">
        <v>0.04</v>
      </c>
      <c r="AR91" s="85"/>
      <c r="AS91" s="79">
        <v>19</v>
      </c>
      <c r="AT91" s="79" t="s">
        <v>327</v>
      </c>
      <c r="AU91" s="79" t="s">
        <v>129</v>
      </c>
      <c r="AV91" s="79"/>
      <c r="AW91" s="79"/>
      <c r="BB91" s="79"/>
      <c r="BC91" s="79"/>
    </row>
    <row r="92" spans="1:55" ht="12.75">
      <c r="A92" s="6">
        <v>29</v>
      </c>
      <c r="B92" s="79" t="s">
        <v>323</v>
      </c>
      <c r="C92" s="86">
        <v>38497</v>
      </c>
      <c r="D92" s="87"/>
      <c r="E92" s="87"/>
      <c r="F92" s="87"/>
      <c r="G92" s="87"/>
      <c r="H92" s="87"/>
      <c r="I92" s="87" t="s">
        <v>328</v>
      </c>
      <c r="J92" s="87"/>
      <c r="K92" s="87"/>
      <c r="L92" s="87"/>
      <c r="M92" s="87"/>
      <c r="N92" s="87">
        <v>181</v>
      </c>
      <c r="O92" s="87">
        <v>115</v>
      </c>
      <c r="P92" s="87"/>
      <c r="Q92" s="88">
        <v>0.638888888888889</v>
      </c>
      <c r="R92" s="87" t="s">
        <v>329</v>
      </c>
      <c r="S92" s="87"/>
      <c r="T92" s="87"/>
      <c r="U92" s="87"/>
      <c r="V92" s="87">
        <v>24</v>
      </c>
      <c r="W92" s="87">
        <v>18.5</v>
      </c>
      <c r="X92" s="87">
        <v>19</v>
      </c>
      <c r="Y92" s="87"/>
      <c r="Z92" s="87"/>
      <c r="AA92" s="87"/>
      <c r="AB92" s="79">
        <v>1</v>
      </c>
      <c r="AC92" s="89">
        <v>38497</v>
      </c>
      <c r="AD92" s="90" t="s">
        <v>67</v>
      </c>
      <c r="AE92" s="79" t="s">
        <v>132</v>
      </c>
      <c r="AF92" s="90">
        <v>1</v>
      </c>
      <c r="AG92" s="91">
        <v>75</v>
      </c>
      <c r="AH92" s="87">
        <v>3</v>
      </c>
      <c r="AI92" s="87" t="s">
        <v>56</v>
      </c>
      <c r="AJ92" s="87" t="s">
        <v>139</v>
      </c>
      <c r="AK92" s="87">
        <v>1</v>
      </c>
      <c r="AL92" s="92">
        <v>6.6</v>
      </c>
      <c r="AM92" s="87" t="s">
        <v>54</v>
      </c>
      <c r="AN92" s="87" t="s">
        <v>54</v>
      </c>
      <c r="AO92" s="87">
        <v>0.5</v>
      </c>
      <c r="AP92" s="92">
        <v>0.4</v>
      </c>
      <c r="AQ92" s="92">
        <v>0.04</v>
      </c>
      <c r="AR92" s="92">
        <v>0.03</v>
      </c>
      <c r="AS92" s="87">
        <v>19</v>
      </c>
      <c r="AT92" s="87" t="s">
        <v>327</v>
      </c>
      <c r="AU92" s="87" t="s">
        <v>132</v>
      </c>
      <c r="AV92" s="87" t="s">
        <v>169</v>
      </c>
      <c r="AW92" s="87"/>
      <c r="BB92" s="79"/>
      <c r="BC92" s="79"/>
    </row>
    <row r="93" spans="1:55" ht="12.75">
      <c r="A93" s="6">
        <v>29</v>
      </c>
      <c r="B93" s="79" t="s">
        <v>323</v>
      </c>
      <c r="C93" s="80">
        <v>38497</v>
      </c>
      <c r="D93" s="79"/>
      <c r="E93" s="79"/>
      <c r="F93" s="79"/>
      <c r="G93" s="79"/>
      <c r="H93" s="79"/>
      <c r="I93" s="79"/>
      <c r="J93" s="79"/>
      <c r="K93" s="79"/>
      <c r="L93" s="79"/>
      <c r="M93" s="79"/>
      <c r="N93" s="79"/>
      <c r="O93" s="79"/>
      <c r="P93" s="79"/>
      <c r="Q93" s="79"/>
      <c r="R93" s="79"/>
      <c r="S93" s="79"/>
      <c r="T93" s="79"/>
      <c r="U93" s="79"/>
      <c r="V93" s="79"/>
      <c r="W93" s="79"/>
      <c r="X93" s="79"/>
      <c r="Y93" s="79"/>
      <c r="Z93" s="79"/>
      <c r="AA93" s="79"/>
      <c r="AB93" s="79">
        <v>1</v>
      </c>
      <c r="AC93" s="82">
        <v>38497</v>
      </c>
      <c r="AD93" s="90" t="s">
        <v>67</v>
      </c>
      <c r="AE93" s="79" t="s">
        <v>134</v>
      </c>
      <c r="AF93" s="83">
        <v>1</v>
      </c>
      <c r="AG93" s="84">
        <v>72</v>
      </c>
      <c r="AH93" s="79">
        <v>2</v>
      </c>
      <c r="AI93" s="79" t="s">
        <v>56</v>
      </c>
      <c r="AJ93" s="79" t="s">
        <v>139</v>
      </c>
      <c r="AK93" s="79">
        <v>1</v>
      </c>
      <c r="AL93" s="85">
        <v>7</v>
      </c>
      <c r="AM93" s="79" t="s">
        <v>54</v>
      </c>
      <c r="AN93" s="79" t="s">
        <v>54</v>
      </c>
      <c r="AO93" s="79">
        <v>0.4</v>
      </c>
      <c r="AP93" s="85">
        <v>0.3</v>
      </c>
      <c r="AQ93" s="85">
        <v>0.08</v>
      </c>
      <c r="AR93" s="85">
        <v>0.06</v>
      </c>
      <c r="AS93" s="79">
        <v>19</v>
      </c>
      <c r="AT93" s="79" t="s">
        <v>327</v>
      </c>
      <c r="AU93" s="79" t="s">
        <v>134</v>
      </c>
      <c r="AV93" s="79"/>
      <c r="AW93" s="79"/>
      <c r="BB93" s="79"/>
      <c r="BC93" s="87"/>
    </row>
    <row r="94" spans="1:55" ht="12.75">
      <c r="A94" s="6">
        <v>29</v>
      </c>
      <c r="B94" s="79" t="s">
        <v>323</v>
      </c>
      <c r="C94" s="80">
        <v>38497</v>
      </c>
      <c r="D94" s="79"/>
      <c r="E94" s="79"/>
      <c r="F94" s="79"/>
      <c r="G94" s="79"/>
      <c r="H94" s="79"/>
      <c r="I94" s="79"/>
      <c r="J94" s="79"/>
      <c r="K94" s="79"/>
      <c r="L94" s="79"/>
      <c r="M94" s="79"/>
      <c r="N94" s="79"/>
      <c r="O94" s="79"/>
      <c r="P94" s="79"/>
      <c r="Q94" s="79"/>
      <c r="R94" s="79"/>
      <c r="S94" s="79"/>
      <c r="T94" s="79"/>
      <c r="U94" s="79"/>
      <c r="V94" s="79"/>
      <c r="W94" s="79"/>
      <c r="X94" s="79"/>
      <c r="Y94" s="79"/>
      <c r="Z94" s="79"/>
      <c r="AA94" s="79"/>
      <c r="AB94" s="79">
        <v>1</v>
      </c>
      <c r="AC94" s="82">
        <v>38497</v>
      </c>
      <c r="AD94" s="90" t="s">
        <v>67</v>
      </c>
      <c r="AE94" s="79" t="s">
        <v>138</v>
      </c>
      <c r="AF94" s="83">
        <v>1</v>
      </c>
      <c r="AG94" s="84">
        <v>80</v>
      </c>
      <c r="AH94" s="79">
        <v>3</v>
      </c>
      <c r="AI94" s="79" t="s">
        <v>56</v>
      </c>
      <c r="AJ94" s="79" t="s">
        <v>139</v>
      </c>
      <c r="AK94" s="79">
        <v>1</v>
      </c>
      <c r="AL94" s="85">
        <v>5.8</v>
      </c>
      <c r="AM94" s="79" t="s">
        <v>54</v>
      </c>
      <c r="AN94" s="79" t="s">
        <v>54</v>
      </c>
      <c r="AO94" s="79">
        <v>0.4</v>
      </c>
      <c r="AP94" s="85">
        <v>0.3</v>
      </c>
      <c r="AQ94" s="85">
        <v>0.08</v>
      </c>
      <c r="AR94" s="85">
        <v>0.02</v>
      </c>
      <c r="AS94" s="79">
        <v>19</v>
      </c>
      <c r="AT94" s="79" t="s">
        <v>327</v>
      </c>
      <c r="AU94" s="79" t="s">
        <v>138</v>
      </c>
      <c r="AV94" s="79"/>
      <c r="AW94" s="79"/>
      <c r="BB94" s="79"/>
      <c r="BC94" s="79"/>
    </row>
    <row r="95" spans="1:55" ht="12.75">
      <c r="A95" s="6">
        <v>29</v>
      </c>
      <c r="B95" s="79" t="s">
        <v>323</v>
      </c>
      <c r="C95" s="80">
        <v>38497</v>
      </c>
      <c r="D95" s="87"/>
      <c r="E95" s="87"/>
      <c r="F95" s="87"/>
      <c r="G95" s="87"/>
      <c r="H95" s="87"/>
      <c r="I95" s="87"/>
      <c r="J95" s="87"/>
      <c r="K95" s="87"/>
      <c r="L95" s="87"/>
      <c r="M95" s="87"/>
      <c r="N95" s="87"/>
      <c r="O95" s="87"/>
      <c r="P95" s="87"/>
      <c r="Q95" s="87"/>
      <c r="R95" s="87"/>
      <c r="S95" s="87"/>
      <c r="T95" s="87"/>
      <c r="U95" s="87"/>
      <c r="V95" s="87"/>
      <c r="W95" s="87"/>
      <c r="X95" s="87"/>
      <c r="Y95" s="87"/>
      <c r="Z95" s="87"/>
      <c r="AA95" s="87"/>
      <c r="AB95" s="79">
        <v>1</v>
      </c>
      <c r="AC95" s="82">
        <v>38497</v>
      </c>
      <c r="AD95" s="90" t="s">
        <v>67</v>
      </c>
      <c r="AE95" s="79" t="s">
        <v>220</v>
      </c>
      <c r="AF95" s="83">
        <v>1</v>
      </c>
      <c r="AG95" s="84">
        <v>55</v>
      </c>
      <c r="AH95" s="79">
        <v>1</v>
      </c>
      <c r="AI95" s="79" t="s">
        <v>56</v>
      </c>
      <c r="AJ95" s="79" t="s">
        <v>83</v>
      </c>
      <c r="AK95" s="79">
        <v>1</v>
      </c>
      <c r="AL95" s="85">
        <v>6.5</v>
      </c>
      <c r="AM95" s="79" t="s">
        <v>54</v>
      </c>
      <c r="AN95" s="79" t="s">
        <v>54</v>
      </c>
      <c r="AO95" s="79">
        <v>0.5</v>
      </c>
      <c r="AP95" s="85">
        <v>0.35</v>
      </c>
      <c r="AQ95" s="85">
        <v>0.08</v>
      </c>
      <c r="AR95" s="85">
        <v>0.03</v>
      </c>
      <c r="AS95" s="79">
        <v>19</v>
      </c>
      <c r="AT95" s="79" t="s">
        <v>327</v>
      </c>
      <c r="AU95" s="79" t="s">
        <v>220</v>
      </c>
      <c r="AV95" s="79"/>
      <c r="AW95" s="79"/>
      <c r="BB95" s="79"/>
      <c r="BC95" s="79"/>
    </row>
    <row r="96" spans="1:55" ht="12.75">
      <c r="A96" s="6">
        <v>29</v>
      </c>
      <c r="B96" s="79" t="s">
        <v>323</v>
      </c>
      <c r="C96" s="80">
        <v>38497</v>
      </c>
      <c r="D96" s="87"/>
      <c r="E96" s="87"/>
      <c r="F96" s="87"/>
      <c r="G96" s="87"/>
      <c r="H96" s="87"/>
      <c r="I96" s="87"/>
      <c r="J96" s="87"/>
      <c r="K96" s="87"/>
      <c r="L96" s="87"/>
      <c r="M96" s="87"/>
      <c r="N96" s="87"/>
      <c r="O96" s="87"/>
      <c r="P96" s="87"/>
      <c r="Q96" s="87"/>
      <c r="R96" s="87"/>
      <c r="S96" s="87"/>
      <c r="T96" s="87"/>
      <c r="U96" s="87"/>
      <c r="V96" s="87"/>
      <c r="W96" s="87"/>
      <c r="X96" s="87"/>
      <c r="Y96" s="87"/>
      <c r="Z96" s="87"/>
      <c r="AA96" s="87"/>
      <c r="AB96" s="79">
        <v>1</v>
      </c>
      <c r="AC96" s="82">
        <v>38497</v>
      </c>
      <c r="AD96" s="90" t="s">
        <v>67</v>
      </c>
      <c r="AE96" s="79" t="s">
        <v>221</v>
      </c>
      <c r="AF96" s="83">
        <v>1</v>
      </c>
      <c r="AG96" s="84">
        <v>45</v>
      </c>
      <c r="AH96" s="79">
        <v>1</v>
      </c>
      <c r="AI96" s="79" t="s">
        <v>56</v>
      </c>
      <c r="AJ96" s="79" t="s">
        <v>83</v>
      </c>
      <c r="AK96" s="79">
        <v>1</v>
      </c>
      <c r="AL96" s="85">
        <v>5.9</v>
      </c>
      <c r="AM96" s="79" t="s">
        <v>54</v>
      </c>
      <c r="AN96" s="79" t="s">
        <v>54</v>
      </c>
      <c r="AO96" s="79">
        <v>0.5</v>
      </c>
      <c r="AP96" s="85">
        <v>0.4</v>
      </c>
      <c r="AQ96" s="85">
        <v>0.08</v>
      </c>
      <c r="AR96" s="85">
        <v>0.01</v>
      </c>
      <c r="AS96" s="79">
        <v>19</v>
      </c>
      <c r="AT96" s="79" t="s">
        <v>327</v>
      </c>
      <c r="AU96" s="79" t="s">
        <v>221</v>
      </c>
      <c r="AV96" s="79"/>
      <c r="AW96" s="79"/>
      <c r="BB96" s="79"/>
      <c r="BC96" s="79"/>
    </row>
    <row r="97" spans="1:55" ht="12.75">
      <c r="A97" s="6">
        <v>29</v>
      </c>
      <c r="B97" s="79" t="s">
        <v>323</v>
      </c>
      <c r="C97" s="80">
        <v>38497</v>
      </c>
      <c r="D97" s="87"/>
      <c r="E97" s="87"/>
      <c r="F97" s="87"/>
      <c r="G97" s="87"/>
      <c r="H97" s="87"/>
      <c r="I97" s="87"/>
      <c r="J97" s="87"/>
      <c r="K97" s="87"/>
      <c r="L97" s="87"/>
      <c r="M97" s="87"/>
      <c r="N97" s="87"/>
      <c r="O97" s="87"/>
      <c r="P97" s="87"/>
      <c r="Q97" s="87"/>
      <c r="R97" s="87"/>
      <c r="S97" s="87"/>
      <c r="T97" s="87"/>
      <c r="U97" s="87"/>
      <c r="V97" s="87"/>
      <c r="W97" s="87"/>
      <c r="X97" s="87"/>
      <c r="Y97" s="87"/>
      <c r="Z97" s="87"/>
      <c r="AA97" s="87"/>
      <c r="AB97" s="79">
        <v>1</v>
      </c>
      <c r="AC97" s="82">
        <v>38497</v>
      </c>
      <c r="AD97" s="90" t="s">
        <v>67</v>
      </c>
      <c r="AE97" s="79" t="s">
        <v>222</v>
      </c>
      <c r="AF97" s="83">
        <v>1</v>
      </c>
      <c r="AG97" s="84">
        <v>50</v>
      </c>
      <c r="AH97" s="79">
        <v>1</v>
      </c>
      <c r="AI97" s="79" t="s">
        <v>56</v>
      </c>
      <c r="AJ97" s="79" t="s">
        <v>83</v>
      </c>
      <c r="AK97" s="79">
        <v>1</v>
      </c>
      <c r="AL97" s="85">
        <v>5.9</v>
      </c>
      <c r="AM97" s="79" t="s">
        <v>54</v>
      </c>
      <c r="AN97" s="79" t="s">
        <v>54</v>
      </c>
      <c r="AO97" s="79">
        <v>0.5</v>
      </c>
      <c r="AP97" s="85">
        <v>0.4</v>
      </c>
      <c r="AQ97" s="85">
        <v>0.08</v>
      </c>
      <c r="AR97" s="85">
        <v>0.01</v>
      </c>
      <c r="AS97" s="79">
        <v>19</v>
      </c>
      <c r="AT97" s="79" t="s">
        <v>327</v>
      </c>
      <c r="AU97" s="79" t="s">
        <v>222</v>
      </c>
      <c r="AV97" s="79"/>
      <c r="AW97" s="79"/>
      <c r="BB97" s="79"/>
      <c r="BC97" s="79"/>
    </row>
    <row r="98" spans="1:55" ht="12.75">
      <c r="A98" s="6">
        <v>29</v>
      </c>
      <c r="B98" s="79" t="s">
        <v>323</v>
      </c>
      <c r="C98" s="80">
        <v>38497</v>
      </c>
      <c r="D98" s="87"/>
      <c r="E98" s="87"/>
      <c r="F98" s="87"/>
      <c r="G98" s="87"/>
      <c r="H98" s="87"/>
      <c r="I98" s="87"/>
      <c r="J98" s="87"/>
      <c r="K98" s="87"/>
      <c r="L98" s="87"/>
      <c r="M98" s="87"/>
      <c r="N98" s="87"/>
      <c r="O98" s="87"/>
      <c r="P98" s="87"/>
      <c r="Q98" s="87"/>
      <c r="R98" s="87"/>
      <c r="S98" s="87"/>
      <c r="T98" s="87"/>
      <c r="U98" s="87"/>
      <c r="V98" s="87"/>
      <c r="W98" s="87"/>
      <c r="X98" s="87"/>
      <c r="Y98" s="87"/>
      <c r="Z98" s="87"/>
      <c r="AA98" s="87"/>
      <c r="AB98" s="79">
        <v>1</v>
      </c>
      <c r="AC98" s="82">
        <v>38497</v>
      </c>
      <c r="AD98" s="90" t="s">
        <v>67</v>
      </c>
      <c r="AE98" s="79" t="s">
        <v>223</v>
      </c>
      <c r="AF98" s="83">
        <v>1</v>
      </c>
      <c r="AG98" s="84">
        <v>52</v>
      </c>
      <c r="AH98" s="79">
        <v>2</v>
      </c>
      <c r="AI98" s="79" t="s">
        <v>56</v>
      </c>
      <c r="AJ98" s="79" t="s">
        <v>83</v>
      </c>
      <c r="AK98" s="79">
        <v>1</v>
      </c>
      <c r="AL98" s="85">
        <v>5.5</v>
      </c>
      <c r="AM98" s="79" t="s">
        <v>54</v>
      </c>
      <c r="AN98" s="79" t="s">
        <v>54</v>
      </c>
      <c r="AO98" s="79">
        <v>0.75</v>
      </c>
      <c r="AP98" s="85">
        <v>0.7</v>
      </c>
      <c r="AQ98" s="85">
        <v>0.18</v>
      </c>
      <c r="AR98" s="85">
        <v>0.05</v>
      </c>
      <c r="AS98" s="79">
        <v>19</v>
      </c>
      <c r="AT98" s="79" t="s">
        <v>327</v>
      </c>
      <c r="AU98" s="79" t="s">
        <v>223</v>
      </c>
      <c r="AV98" s="79"/>
      <c r="AW98" s="79"/>
      <c r="BB98" s="79"/>
      <c r="BC98" s="79"/>
    </row>
    <row r="99" spans="1:55" ht="12.75">
      <c r="A99" s="6">
        <v>29</v>
      </c>
      <c r="B99" s="79" t="s">
        <v>323</v>
      </c>
      <c r="C99" s="80">
        <v>38497</v>
      </c>
      <c r="D99" s="87"/>
      <c r="E99" s="87"/>
      <c r="F99" s="87"/>
      <c r="G99" s="87"/>
      <c r="H99" s="87"/>
      <c r="I99" s="87"/>
      <c r="J99" s="87"/>
      <c r="K99" s="87"/>
      <c r="L99" s="87"/>
      <c r="M99" s="87"/>
      <c r="N99" s="87"/>
      <c r="O99" s="87"/>
      <c r="P99" s="87"/>
      <c r="Q99" s="87"/>
      <c r="R99" s="87"/>
      <c r="S99" s="87"/>
      <c r="T99" s="87"/>
      <c r="U99" s="87"/>
      <c r="V99" s="87"/>
      <c r="W99" s="87"/>
      <c r="X99" s="87"/>
      <c r="Y99" s="87"/>
      <c r="Z99" s="87"/>
      <c r="AA99" s="87"/>
      <c r="AB99" s="79">
        <v>1</v>
      </c>
      <c r="AC99" s="82">
        <v>38497</v>
      </c>
      <c r="AD99" s="90" t="s">
        <v>67</v>
      </c>
      <c r="AE99" s="79" t="s">
        <v>224</v>
      </c>
      <c r="AF99" s="83">
        <v>1</v>
      </c>
      <c r="AG99" s="84">
        <v>62</v>
      </c>
      <c r="AH99" s="79">
        <v>2</v>
      </c>
      <c r="AI99" s="79" t="s">
        <v>56</v>
      </c>
      <c r="AJ99" s="79" t="s">
        <v>83</v>
      </c>
      <c r="AK99" s="79">
        <v>1</v>
      </c>
      <c r="AL99" s="85">
        <v>1.9</v>
      </c>
      <c r="AM99" s="79" t="s">
        <v>54</v>
      </c>
      <c r="AN99" s="79" t="s">
        <v>54</v>
      </c>
      <c r="AO99" s="79">
        <v>1.5</v>
      </c>
      <c r="AP99" s="85">
        <v>1.4</v>
      </c>
      <c r="AQ99" s="85">
        <v>0.07</v>
      </c>
      <c r="AR99" s="85">
        <v>0.01</v>
      </c>
      <c r="AS99" s="79">
        <v>19</v>
      </c>
      <c r="AT99" s="79" t="s">
        <v>327</v>
      </c>
      <c r="AU99" s="79" t="s">
        <v>224</v>
      </c>
      <c r="AV99" s="79"/>
      <c r="AW99" s="79"/>
      <c r="BB99" s="79"/>
      <c r="BC99" s="79"/>
    </row>
    <row r="100" spans="1:55" ht="12.75">
      <c r="A100" s="6">
        <v>29</v>
      </c>
      <c r="B100" s="79" t="s">
        <v>323</v>
      </c>
      <c r="C100" s="80">
        <v>39245</v>
      </c>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87">
        <v>2</v>
      </c>
      <c r="AC100" s="82">
        <v>39245</v>
      </c>
      <c r="AD100" s="90" t="s">
        <v>67</v>
      </c>
      <c r="AE100" s="79" t="s">
        <v>228</v>
      </c>
      <c r="AF100" s="83">
        <v>1</v>
      </c>
      <c r="AG100" s="84">
        <v>72</v>
      </c>
      <c r="AH100" s="79">
        <v>3</v>
      </c>
      <c r="AI100" s="79" t="s">
        <v>56</v>
      </c>
      <c r="AJ100" s="79" t="s">
        <v>333</v>
      </c>
      <c r="AK100" s="79">
        <v>1</v>
      </c>
      <c r="AL100" s="85">
        <v>7.5</v>
      </c>
      <c r="AM100" s="79" t="s">
        <v>52</v>
      </c>
      <c r="AN100" s="79" t="s">
        <v>52</v>
      </c>
      <c r="AO100" s="79">
        <v>1.2</v>
      </c>
      <c r="AP100" s="85">
        <v>1</v>
      </c>
      <c r="AQ100" s="85">
        <v>0.53</v>
      </c>
      <c r="AR100" s="85">
        <v>0.12</v>
      </c>
      <c r="AS100" s="79">
        <v>20</v>
      </c>
      <c r="AT100" s="79" t="s">
        <v>335</v>
      </c>
      <c r="AU100" s="79" t="s">
        <v>336</v>
      </c>
      <c r="AV100" s="79"/>
      <c r="AW100" s="79"/>
      <c r="BB100" s="79"/>
      <c r="BC100" s="79"/>
    </row>
    <row r="101" spans="1:55" ht="12.75">
      <c r="A101" s="79">
        <v>35</v>
      </c>
      <c r="B101" s="79" t="s">
        <v>375</v>
      </c>
      <c r="C101" s="80">
        <v>39237</v>
      </c>
      <c r="D101" s="79" t="s">
        <v>376</v>
      </c>
      <c r="E101" s="99">
        <v>4322641</v>
      </c>
      <c r="F101" s="99">
        <v>680918</v>
      </c>
      <c r="G101" s="99">
        <v>78</v>
      </c>
      <c r="H101" s="99"/>
      <c r="I101" s="99">
        <v>900</v>
      </c>
      <c r="J101" s="100">
        <v>483484</v>
      </c>
      <c r="K101" s="101" t="s">
        <v>304</v>
      </c>
      <c r="L101" s="99">
        <v>4323737</v>
      </c>
      <c r="M101" s="99">
        <v>681488</v>
      </c>
      <c r="N101" s="99">
        <v>88</v>
      </c>
      <c r="O101" s="99" t="s">
        <v>87</v>
      </c>
      <c r="P101" s="102">
        <v>0.5104166666666666</v>
      </c>
      <c r="Q101" s="102">
        <v>0.6805555555555555</v>
      </c>
      <c r="R101" s="87" t="s">
        <v>377</v>
      </c>
      <c r="S101" s="99">
        <v>26</v>
      </c>
      <c r="T101" s="99">
        <v>19</v>
      </c>
      <c r="U101" s="99">
        <v>20</v>
      </c>
      <c r="V101" s="99">
        <v>27.5</v>
      </c>
      <c r="W101" s="99">
        <v>20</v>
      </c>
      <c r="X101" s="99">
        <v>21</v>
      </c>
      <c r="Y101" s="99" t="s">
        <v>50</v>
      </c>
      <c r="Z101" s="103" t="s">
        <v>378</v>
      </c>
      <c r="AA101" s="99" t="s">
        <v>50</v>
      </c>
      <c r="AB101" s="101">
        <v>2</v>
      </c>
      <c r="AC101" s="80">
        <v>39237</v>
      </c>
      <c r="AD101" s="101" t="s">
        <v>67</v>
      </c>
      <c r="AE101" s="101" t="s">
        <v>67</v>
      </c>
      <c r="AF101" s="101">
        <v>1</v>
      </c>
      <c r="AG101" s="101">
        <v>45</v>
      </c>
      <c r="AH101" s="101">
        <v>2</v>
      </c>
      <c r="AI101" s="101" t="s">
        <v>56</v>
      </c>
      <c r="AJ101" s="101" t="s">
        <v>203</v>
      </c>
      <c r="AK101" s="101">
        <v>1</v>
      </c>
      <c r="AL101" s="104">
        <v>1.1</v>
      </c>
      <c r="AM101" s="101" t="s">
        <v>54</v>
      </c>
      <c r="AN101" s="101" t="s">
        <v>54</v>
      </c>
      <c r="AO101" s="101">
        <v>1.3</v>
      </c>
      <c r="AP101" s="101">
        <v>1.15</v>
      </c>
      <c r="AQ101" s="101">
        <v>0.37</v>
      </c>
      <c r="AR101" s="101">
        <v>0.1</v>
      </c>
      <c r="AS101" s="101">
        <v>20</v>
      </c>
      <c r="AT101" s="101" t="s">
        <v>379</v>
      </c>
      <c r="AU101" s="79" t="s">
        <v>380</v>
      </c>
      <c r="AV101" s="79"/>
      <c r="AW101" s="79"/>
      <c r="BB101" s="79"/>
      <c r="BC101" s="79"/>
    </row>
    <row r="102" spans="1:55" ht="12.75">
      <c r="A102" s="79">
        <v>35</v>
      </c>
      <c r="B102" s="79" t="s">
        <v>375</v>
      </c>
      <c r="C102" s="80">
        <v>39237</v>
      </c>
      <c r="D102" s="79"/>
      <c r="E102" s="101"/>
      <c r="F102" s="101"/>
      <c r="G102" s="101"/>
      <c r="H102" s="101"/>
      <c r="I102" s="101"/>
      <c r="J102" s="101"/>
      <c r="K102" s="101"/>
      <c r="L102" s="101"/>
      <c r="M102" s="101"/>
      <c r="N102" s="101"/>
      <c r="O102" s="101"/>
      <c r="P102" s="101"/>
      <c r="Q102" s="101"/>
      <c r="R102" s="79"/>
      <c r="S102" s="101"/>
      <c r="T102" s="101"/>
      <c r="U102" s="101"/>
      <c r="V102" s="101"/>
      <c r="W102" s="101"/>
      <c r="X102" s="101"/>
      <c r="Y102" s="101"/>
      <c r="Z102" s="101"/>
      <c r="AA102" s="101"/>
      <c r="AB102" s="101">
        <v>2</v>
      </c>
      <c r="AC102" s="80">
        <v>39237</v>
      </c>
      <c r="AD102" s="101" t="s">
        <v>67</v>
      </c>
      <c r="AE102" s="101" t="s">
        <v>67</v>
      </c>
      <c r="AF102" s="101">
        <v>1</v>
      </c>
      <c r="AG102" s="101">
        <v>50</v>
      </c>
      <c r="AH102" s="101">
        <v>1</v>
      </c>
      <c r="AI102" s="101" t="s">
        <v>56</v>
      </c>
      <c r="AJ102" s="101" t="s">
        <v>83</v>
      </c>
      <c r="AK102" s="101">
        <v>1</v>
      </c>
      <c r="AL102" s="104">
        <v>1.2</v>
      </c>
      <c r="AM102" s="101" t="s">
        <v>163</v>
      </c>
      <c r="AN102" s="101" t="s">
        <v>54</v>
      </c>
      <c r="AO102" s="101">
        <v>1.3</v>
      </c>
      <c r="AP102" s="101">
        <v>1.2</v>
      </c>
      <c r="AQ102" s="101">
        <v>0.18</v>
      </c>
      <c r="AR102" s="101">
        <v>0.04</v>
      </c>
      <c r="AS102" s="101">
        <v>21</v>
      </c>
      <c r="AT102" s="101" t="s">
        <v>384</v>
      </c>
      <c r="AU102" s="79" t="s">
        <v>385</v>
      </c>
      <c r="AV102" s="79"/>
      <c r="AW102" s="79"/>
      <c r="BB102" s="87"/>
      <c r="BC102" s="79"/>
    </row>
    <row r="103" spans="1:55" ht="12.75">
      <c r="A103" s="79">
        <v>35</v>
      </c>
      <c r="B103" s="79" t="s">
        <v>375</v>
      </c>
      <c r="C103" s="80">
        <v>39237</v>
      </c>
      <c r="D103" s="79"/>
      <c r="E103" s="101"/>
      <c r="F103" s="101"/>
      <c r="G103" s="101"/>
      <c r="H103" s="101"/>
      <c r="I103" s="101"/>
      <c r="J103" s="101"/>
      <c r="K103" s="101"/>
      <c r="L103" s="101"/>
      <c r="M103" s="101"/>
      <c r="N103" s="101"/>
      <c r="O103" s="101"/>
      <c r="P103" s="101"/>
      <c r="Q103" s="101"/>
      <c r="R103" s="79"/>
      <c r="S103" s="101"/>
      <c r="T103" s="101"/>
      <c r="U103" s="101"/>
      <c r="V103" s="101"/>
      <c r="W103" s="101"/>
      <c r="X103" s="101"/>
      <c r="Y103" s="101"/>
      <c r="Z103" s="101"/>
      <c r="AA103" s="101"/>
      <c r="AB103" s="101">
        <v>2</v>
      </c>
      <c r="AC103" s="80">
        <v>39237</v>
      </c>
      <c r="AD103" s="101" t="s">
        <v>67</v>
      </c>
      <c r="AE103" s="101" t="s">
        <v>67</v>
      </c>
      <c r="AF103" s="101">
        <v>1</v>
      </c>
      <c r="AG103" s="101">
        <v>70</v>
      </c>
      <c r="AH103" s="101" t="s">
        <v>386</v>
      </c>
      <c r="AI103" s="101" t="s">
        <v>56</v>
      </c>
      <c r="AJ103" s="101" t="s">
        <v>83</v>
      </c>
      <c r="AK103" s="101">
        <v>1</v>
      </c>
      <c r="AL103" s="104"/>
      <c r="AM103" s="101" t="s">
        <v>163</v>
      </c>
      <c r="AN103" s="101" t="s">
        <v>54</v>
      </c>
      <c r="AO103" s="101">
        <v>3.4</v>
      </c>
      <c r="AP103" s="101">
        <v>3.1</v>
      </c>
      <c r="AQ103" s="101">
        <v>0.16</v>
      </c>
      <c r="AR103" s="101"/>
      <c r="AS103" s="101">
        <v>21</v>
      </c>
      <c r="AT103" s="101" t="s">
        <v>387</v>
      </c>
      <c r="AU103" s="79"/>
      <c r="AV103" s="79"/>
      <c r="AW103" s="79"/>
      <c r="BB103" s="79"/>
      <c r="BC103" s="79"/>
    </row>
    <row r="104" spans="1:55" ht="12.75">
      <c r="A104" s="6">
        <v>36</v>
      </c>
      <c r="B104" s="79" t="s">
        <v>389</v>
      </c>
      <c r="C104" s="80">
        <v>39220</v>
      </c>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v>1</v>
      </c>
      <c r="AC104" s="82">
        <v>39220</v>
      </c>
      <c r="AD104" s="83" t="s">
        <v>67</v>
      </c>
      <c r="AE104" s="79" t="s">
        <v>68</v>
      </c>
      <c r="AF104" s="83">
        <v>1</v>
      </c>
      <c r="AG104" s="84">
        <v>64</v>
      </c>
      <c r="AH104" s="79">
        <v>2</v>
      </c>
      <c r="AI104" s="79" t="s">
        <v>56</v>
      </c>
      <c r="AJ104" s="79" t="s">
        <v>53</v>
      </c>
      <c r="AK104" s="79">
        <v>3</v>
      </c>
      <c r="AL104" s="85">
        <v>1</v>
      </c>
      <c r="AM104" s="79" t="s">
        <v>54</v>
      </c>
      <c r="AN104" s="79" t="s">
        <v>54</v>
      </c>
      <c r="AO104" s="79">
        <v>0.9</v>
      </c>
      <c r="AP104" s="85">
        <v>0.7</v>
      </c>
      <c r="AQ104" s="85">
        <v>0.06</v>
      </c>
      <c r="AR104" s="85">
        <v>0.06</v>
      </c>
      <c r="AS104" s="79">
        <v>15.5</v>
      </c>
      <c r="AT104" s="79" t="s">
        <v>390</v>
      </c>
      <c r="AU104" s="79" t="s">
        <v>68</v>
      </c>
      <c r="AV104" s="79"/>
      <c r="AW104" s="79"/>
      <c r="BB104" s="87"/>
      <c r="BC104" s="79"/>
    </row>
    <row r="105" spans="1:55" ht="12.75">
      <c r="A105" s="6">
        <v>36</v>
      </c>
      <c r="B105" s="79" t="s">
        <v>389</v>
      </c>
      <c r="C105" s="80">
        <v>39220</v>
      </c>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v>1</v>
      </c>
      <c r="AC105" s="82">
        <v>39220</v>
      </c>
      <c r="AD105" s="83" t="s">
        <v>67</v>
      </c>
      <c r="AE105" s="79" t="s">
        <v>120</v>
      </c>
      <c r="AF105" s="83">
        <v>1</v>
      </c>
      <c r="AG105" s="84">
        <v>78</v>
      </c>
      <c r="AH105" s="79">
        <v>2</v>
      </c>
      <c r="AI105" s="79" t="s">
        <v>56</v>
      </c>
      <c r="AJ105" s="79" t="s">
        <v>53</v>
      </c>
      <c r="AK105" s="79">
        <v>3</v>
      </c>
      <c r="AL105" s="85">
        <v>1.3</v>
      </c>
      <c r="AM105" s="79" t="s">
        <v>54</v>
      </c>
      <c r="AN105" s="79" t="s">
        <v>54</v>
      </c>
      <c r="AO105" s="79">
        <v>0.85</v>
      </c>
      <c r="AP105" s="85">
        <v>0.5</v>
      </c>
      <c r="AQ105" s="85">
        <v>0.08</v>
      </c>
      <c r="AR105" s="85">
        <v>0.1</v>
      </c>
      <c r="AS105" s="79">
        <v>15.5</v>
      </c>
      <c r="AT105" s="79" t="s">
        <v>390</v>
      </c>
      <c r="AU105" s="79" t="s">
        <v>120</v>
      </c>
      <c r="AV105" s="79"/>
      <c r="AW105" s="79"/>
      <c r="BB105" s="79"/>
      <c r="BC105" s="79"/>
    </row>
    <row r="106" spans="1:55" ht="12.75">
      <c r="A106" s="6">
        <v>36</v>
      </c>
      <c r="B106" s="79" t="s">
        <v>389</v>
      </c>
      <c r="C106" s="80">
        <v>39220</v>
      </c>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v>1</v>
      </c>
      <c r="AC106" s="82">
        <v>39220</v>
      </c>
      <c r="AD106" s="83" t="s">
        <v>67</v>
      </c>
      <c r="AE106" s="79" t="s">
        <v>122</v>
      </c>
      <c r="AF106" s="83">
        <v>1</v>
      </c>
      <c r="AG106" s="84">
        <v>34</v>
      </c>
      <c r="AH106" s="79">
        <v>2</v>
      </c>
      <c r="AI106" s="79" t="s">
        <v>56</v>
      </c>
      <c r="AJ106" s="79" t="s">
        <v>53</v>
      </c>
      <c r="AK106" s="79">
        <v>2</v>
      </c>
      <c r="AL106" s="85">
        <v>1.2</v>
      </c>
      <c r="AM106" s="79" t="s">
        <v>54</v>
      </c>
      <c r="AN106" s="79" t="s">
        <v>54</v>
      </c>
      <c r="AO106" s="79">
        <v>0.7</v>
      </c>
      <c r="AP106" s="85">
        <v>0.6</v>
      </c>
      <c r="AQ106" s="85">
        <v>0.05</v>
      </c>
      <c r="AR106" s="85">
        <v>0.6</v>
      </c>
      <c r="AS106" s="79">
        <v>15.5</v>
      </c>
      <c r="AT106" s="79" t="s">
        <v>390</v>
      </c>
      <c r="AU106" s="79" t="s">
        <v>122</v>
      </c>
      <c r="AV106" s="79"/>
      <c r="AW106" s="79"/>
      <c r="BB106" s="79"/>
      <c r="BC106" s="79"/>
    </row>
    <row r="107" spans="1:55" ht="12.75">
      <c r="A107" s="6">
        <v>36</v>
      </c>
      <c r="B107" s="79" t="s">
        <v>389</v>
      </c>
      <c r="C107" s="80">
        <v>39220</v>
      </c>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v>1</v>
      </c>
      <c r="AC107" s="82">
        <v>39220</v>
      </c>
      <c r="AD107" s="83" t="s">
        <v>67</v>
      </c>
      <c r="AE107" s="79" t="s">
        <v>123</v>
      </c>
      <c r="AF107" s="83">
        <v>1</v>
      </c>
      <c r="AG107" s="84">
        <v>61</v>
      </c>
      <c r="AH107" s="79">
        <v>2</v>
      </c>
      <c r="AI107" s="79" t="s">
        <v>56</v>
      </c>
      <c r="AJ107" s="79" t="s">
        <v>53</v>
      </c>
      <c r="AK107" s="79">
        <v>2</v>
      </c>
      <c r="AL107" s="85">
        <v>0.6</v>
      </c>
      <c r="AM107" s="79" t="s">
        <v>54</v>
      </c>
      <c r="AN107" s="79" t="s">
        <v>54</v>
      </c>
      <c r="AO107" s="79">
        <v>0.6</v>
      </c>
      <c r="AP107" s="85">
        <v>0.4</v>
      </c>
      <c r="AQ107" s="85">
        <v>0.06</v>
      </c>
      <c r="AR107" s="85">
        <v>0.01</v>
      </c>
      <c r="AS107" s="79">
        <v>15.5</v>
      </c>
      <c r="AT107" s="79" t="s">
        <v>390</v>
      </c>
      <c r="AU107" s="79" t="s">
        <v>123</v>
      </c>
      <c r="AV107" s="79"/>
      <c r="AW107" s="79"/>
      <c r="BB107" s="79"/>
      <c r="BC107" s="79"/>
    </row>
    <row r="108" spans="1:55" ht="12.75">
      <c r="A108" s="6">
        <v>36</v>
      </c>
      <c r="B108" s="79" t="s">
        <v>389</v>
      </c>
      <c r="C108" s="80">
        <v>39220</v>
      </c>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v>1</v>
      </c>
      <c r="AC108" s="82">
        <v>39220</v>
      </c>
      <c r="AD108" s="83" t="s">
        <v>67</v>
      </c>
      <c r="AE108" s="79" t="s">
        <v>124</v>
      </c>
      <c r="AF108" s="83">
        <v>1</v>
      </c>
      <c r="AG108" s="84">
        <v>33</v>
      </c>
      <c r="AH108" s="79">
        <v>2</v>
      </c>
      <c r="AI108" s="79" t="s">
        <v>56</v>
      </c>
      <c r="AJ108" s="79" t="s">
        <v>53</v>
      </c>
      <c r="AK108" s="79">
        <v>2</v>
      </c>
      <c r="AL108" s="85">
        <v>0.5</v>
      </c>
      <c r="AM108" s="79" t="s">
        <v>54</v>
      </c>
      <c r="AN108" s="79" t="s">
        <v>54</v>
      </c>
      <c r="AO108" s="79">
        <v>0.9</v>
      </c>
      <c r="AP108" s="85">
        <v>0.8</v>
      </c>
      <c r="AQ108" s="85">
        <v>0.25</v>
      </c>
      <c r="AR108" s="85"/>
      <c r="AS108" s="79">
        <v>15.5</v>
      </c>
      <c r="AT108" s="79" t="s">
        <v>390</v>
      </c>
      <c r="AU108" s="79" t="s">
        <v>124</v>
      </c>
      <c r="AV108" s="79"/>
      <c r="AW108" s="79"/>
      <c r="BB108" s="79"/>
      <c r="BC108" s="79"/>
    </row>
    <row r="109" spans="1:55" ht="12.75">
      <c r="A109" s="6">
        <v>36</v>
      </c>
      <c r="B109" s="79" t="s">
        <v>389</v>
      </c>
      <c r="C109" s="80">
        <v>39220</v>
      </c>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79">
        <v>1</v>
      </c>
      <c r="AC109" s="82">
        <v>39220</v>
      </c>
      <c r="AD109" s="83" t="s">
        <v>67</v>
      </c>
      <c r="AE109" s="79" t="s">
        <v>125</v>
      </c>
      <c r="AF109" s="83">
        <v>1</v>
      </c>
      <c r="AG109" s="84" t="s">
        <v>393</v>
      </c>
      <c r="AH109" s="79">
        <v>1</v>
      </c>
      <c r="AI109" s="79" t="s">
        <v>56</v>
      </c>
      <c r="AJ109" s="79" t="s">
        <v>53</v>
      </c>
      <c r="AK109" s="79">
        <v>1</v>
      </c>
      <c r="AL109" s="85">
        <v>0.15</v>
      </c>
      <c r="AM109" s="79" t="s">
        <v>70</v>
      </c>
      <c r="AN109" s="79" t="s">
        <v>70</v>
      </c>
      <c r="AO109" s="79">
        <v>0.15</v>
      </c>
      <c r="AP109" s="85">
        <v>0.15</v>
      </c>
      <c r="AQ109" s="85">
        <v>0.52</v>
      </c>
      <c r="AR109" s="85">
        <v>0.52</v>
      </c>
      <c r="AS109" s="79">
        <v>16.5</v>
      </c>
      <c r="AT109" s="79" t="s">
        <v>392</v>
      </c>
      <c r="AU109" s="79" t="s">
        <v>125</v>
      </c>
      <c r="AV109" s="79"/>
      <c r="AW109" s="79"/>
      <c r="BB109" s="79"/>
      <c r="BC109" s="79"/>
    </row>
    <row r="110" spans="1:55" ht="12.75">
      <c r="A110" s="6">
        <v>36</v>
      </c>
      <c r="B110" s="79" t="s">
        <v>389</v>
      </c>
      <c r="C110" s="80">
        <v>39220</v>
      </c>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79">
        <v>1</v>
      </c>
      <c r="AC110" s="82">
        <v>39220</v>
      </c>
      <c r="AD110" s="83" t="s">
        <v>67</v>
      </c>
      <c r="AE110" s="79" t="s">
        <v>126</v>
      </c>
      <c r="AF110" s="83">
        <v>1</v>
      </c>
      <c r="AG110" s="84">
        <v>55</v>
      </c>
      <c r="AH110" s="79">
        <v>2</v>
      </c>
      <c r="AI110" s="79" t="s">
        <v>56</v>
      </c>
      <c r="AJ110" s="79" t="s">
        <v>53</v>
      </c>
      <c r="AK110" s="79">
        <v>1</v>
      </c>
      <c r="AL110" s="85">
        <v>1.9</v>
      </c>
      <c r="AM110" s="79" t="s">
        <v>54</v>
      </c>
      <c r="AN110" s="79" t="s">
        <v>54</v>
      </c>
      <c r="AO110" s="79">
        <v>0.3</v>
      </c>
      <c r="AP110" s="85">
        <v>0.2</v>
      </c>
      <c r="AQ110" s="85"/>
      <c r="AR110" s="85"/>
      <c r="AS110" s="79">
        <v>16.5</v>
      </c>
      <c r="AT110" s="79" t="s">
        <v>392</v>
      </c>
      <c r="AU110" s="79" t="s">
        <v>126</v>
      </c>
      <c r="AV110" s="79"/>
      <c r="AW110" s="79"/>
      <c r="BB110" s="79"/>
      <c r="BC110" s="79"/>
    </row>
    <row r="111" spans="1:55" ht="12.75">
      <c r="A111" s="6">
        <v>36</v>
      </c>
      <c r="B111" s="79" t="s">
        <v>389</v>
      </c>
      <c r="C111" s="80">
        <v>39220</v>
      </c>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79">
        <v>1</v>
      </c>
      <c r="AC111" s="82">
        <v>39220</v>
      </c>
      <c r="AD111" s="83" t="s">
        <v>67</v>
      </c>
      <c r="AE111" s="79" t="s">
        <v>127</v>
      </c>
      <c r="AF111" s="83">
        <v>1</v>
      </c>
      <c r="AG111" s="84">
        <v>58</v>
      </c>
      <c r="AH111" s="79">
        <v>2</v>
      </c>
      <c r="AI111" s="79" t="s">
        <v>56</v>
      </c>
      <c r="AJ111" s="79" t="s">
        <v>53</v>
      </c>
      <c r="AK111" s="79">
        <v>1</v>
      </c>
      <c r="AL111" s="85">
        <v>1.2</v>
      </c>
      <c r="AM111" s="79" t="s">
        <v>54</v>
      </c>
      <c r="AN111" s="79" t="s">
        <v>54</v>
      </c>
      <c r="AO111" s="79">
        <v>0.7</v>
      </c>
      <c r="AP111" s="85">
        <v>0.6</v>
      </c>
      <c r="AQ111" s="85">
        <v>0.19</v>
      </c>
      <c r="AR111" s="85"/>
      <c r="AS111" s="79">
        <v>16.5</v>
      </c>
      <c r="AT111" s="79" t="s">
        <v>392</v>
      </c>
      <c r="AU111" s="79" t="s">
        <v>127</v>
      </c>
      <c r="AV111" s="79"/>
      <c r="AW111" s="79"/>
      <c r="BB111" s="79"/>
      <c r="BC111" s="79"/>
    </row>
    <row r="112" spans="1:55" ht="12.75">
      <c r="A112" s="6">
        <v>36</v>
      </c>
      <c r="B112" s="79" t="s">
        <v>389</v>
      </c>
      <c r="C112" s="80">
        <v>39220</v>
      </c>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79">
        <v>1</v>
      </c>
      <c r="AC112" s="82">
        <v>39220</v>
      </c>
      <c r="AD112" s="83" t="s">
        <v>67</v>
      </c>
      <c r="AE112" s="79" t="s">
        <v>128</v>
      </c>
      <c r="AF112" s="83">
        <v>1</v>
      </c>
      <c r="AG112" s="84">
        <v>51</v>
      </c>
      <c r="AH112" s="79">
        <v>2</v>
      </c>
      <c r="AI112" s="79" t="s">
        <v>165</v>
      </c>
      <c r="AJ112" s="79" t="s">
        <v>53</v>
      </c>
      <c r="AK112" s="79">
        <v>3</v>
      </c>
      <c r="AL112" s="85">
        <v>0.75</v>
      </c>
      <c r="AM112" s="79" t="s">
        <v>52</v>
      </c>
      <c r="AN112" s="79" t="s">
        <v>52</v>
      </c>
      <c r="AO112" s="79">
        <v>0.7</v>
      </c>
      <c r="AP112" s="85">
        <v>0.6</v>
      </c>
      <c r="AQ112" s="85"/>
      <c r="AR112" s="85"/>
      <c r="AS112" s="79">
        <v>17.5</v>
      </c>
      <c r="AT112" s="79" t="s">
        <v>259</v>
      </c>
      <c r="AU112" s="79" t="s">
        <v>128</v>
      </c>
      <c r="AV112" s="79"/>
      <c r="AW112" s="79"/>
      <c r="BB112" s="101"/>
      <c r="BC112" s="79"/>
    </row>
    <row r="113" spans="1:55" ht="12.75">
      <c r="A113" s="6">
        <v>36</v>
      </c>
      <c r="B113" s="79" t="s">
        <v>389</v>
      </c>
      <c r="C113" s="80">
        <v>39220</v>
      </c>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79">
        <v>1</v>
      </c>
      <c r="AC113" s="82">
        <v>39220</v>
      </c>
      <c r="AD113" s="83" t="s">
        <v>67</v>
      </c>
      <c r="AE113" s="79" t="s">
        <v>129</v>
      </c>
      <c r="AF113" s="83">
        <v>1</v>
      </c>
      <c r="AG113" s="84">
        <v>44</v>
      </c>
      <c r="AH113" s="79">
        <v>2</v>
      </c>
      <c r="AI113" s="79" t="s">
        <v>56</v>
      </c>
      <c r="AJ113" s="79" t="s">
        <v>53</v>
      </c>
      <c r="AK113" s="79">
        <v>1</v>
      </c>
      <c r="AL113" s="85">
        <v>1.9</v>
      </c>
      <c r="AM113" s="79" t="s">
        <v>52</v>
      </c>
      <c r="AN113" s="79" t="s">
        <v>52</v>
      </c>
      <c r="AO113" s="79">
        <v>1.1</v>
      </c>
      <c r="AP113" s="85">
        <v>1</v>
      </c>
      <c r="AQ113" s="85">
        <v>0.2</v>
      </c>
      <c r="AR113" s="85">
        <v>0.01</v>
      </c>
      <c r="AS113" s="79">
        <v>18</v>
      </c>
      <c r="AT113" s="79" t="s">
        <v>394</v>
      </c>
      <c r="AU113" s="79" t="s">
        <v>129</v>
      </c>
      <c r="AV113" s="79"/>
      <c r="AW113" s="79"/>
      <c r="BB113" s="79"/>
      <c r="BC113" s="79"/>
    </row>
    <row r="114" spans="1:55" ht="12.75">
      <c r="A114" s="6">
        <v>36</v>
      </c>
      <c r="B114" s="79" t="s">
        <v>389</v>
      </c>
      <c r="C114" s="80">
        <v>39220</v>
      </c>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79">
        <v>1</v>
      </c>
      <c r="AC114" s="82">
        <v>39220</v>
      </c>
      <c r="AD114" s="83" t="s">
        <v>67</v>
      </c>
      <c r="AE114" s="79" t="s">
        <v>132</v>
      </c>
      <c r="AF114" s="83">
        <v>1</v>
      </c>
      <c r="AG114" s="84">
        <v>35</v>
      </c>
      <c r="AH114" s="79">
        <v>2</v>
      </c>
      <c r="AI114" s="79" t="s">
        <v>56</v>
      </c>
      <c r="AJ114" s="79" t="s">
        <v>53</v>
      </c>
      <c r="AK114" s="79">
        <v>1</v>
      </c>
      <c r="AL114" s="85">
        <v>2.3</v>
      </c>
      <c r="AM114" s="79" t="s">
        <v>52</v>
      </c>
      <c r="AN114" s="79" t="s">
        <v>52</v>
      </c>
      <c r="AO114" s="79">
        <v>1.7</v>
      </c>
      <c r="AP114" s="85">
        <v>1.4</v>
      </c>
      <c r="AQ114" s="85"/>
      <c r="AR114" s="85"/>
      <c r="AS114" s="79">
        <v>18</v>
      </c>
      <c r="AT114" s="79" t="s">
        <v>394</v>
      </c>
      <c r="AU114" s="79" t="s">
        <v>132</v>
      </c>
      <c r="AV114" s="79"/>
      <c r="AW114" s="79"/>
      <c r="BB114" s="79"/>
      <c r="BC114" s="79"/>
    </row>
    <row r="115" spans="1:55" ht="12.75">
      <c r="A115" s="6">
        <v>36</v>
      </c>
      <c r="B115" s="79" t="s">
        <v>389</v>
      </c>
      <c r="C115" s="80">
        <v>39220</v>
      </c>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79">
        <v>1</v>
      </c>
      <c r="AC115" s="82">
        <v>39220</v>
      </c>
      <c r="AD115" s="83" t="s">
        <v>67</v>
      </c>
      <c r="AE115" s="79" t="s">
        <v>134</v>
      </c>
      <c r="AF115" s="83">
        <v>1</v>
      </c>
      <c r="AG115" s="84">
        <v>48</v>
      </c>
      <c r="AH115" s="79">
        <v>2</v>
      </c>
      <c r="AI115" s="79" t="s">
        <v>56</v>
      </c>
      <c r="AJ115" s="79" t="s">
        <v>53</v>
      </c>
      <c r="AK115" s="79">
        <v>1</v>
      </c>
      <c r="AL115" s="85">
        <v>2.8</v>
      </c>
      <c r="AM115" s="79" t="s">
        <v>52</v>
      </c>
      <c r="AN115" s="79" t="s">
        <v>52</v>
      </c>
      <c r="AO115" s="79">
        <v>0.4</v>
      </c>
      <c r="AP115" s="85">
        <v>0.2</v>
      </c>
      <c r="AQ115" s="85"/>
      <c r="AR115" s="85"/>
      <c r="AS115" s="79">
        <v>18</v>
      </c>
      <c r="AT115" s="79" t="s">
        <v>394</v>
      </c>
      <c r="AU115" s="79" t="s">
        <v>134</v>
      </c>
      <c r="AV115" s="79"/>
      <c r="AW115" s="79"/>
      <c r="BB115" s="79"/>
      <c r="BC115" s="79"/>
    </row>
    <row r="116" spans="1:55" ht="12.75">
      <c r="A116" s="6">
        <v>36</v>
      </c>
      <c r="B116" s="79" t="s">
        <v>389</v>
      </c>
      <c r="C116" s="80">
        <v>39220</v>
      </c>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79">
        <v>1</v>
      </c>
      <c r="AC116" s="82">
        <v>39220</v>
      </c>
      <c r="AD116" s="83" t="s">
        <v>67</v>
      </c>
      <c r="AE116" s="79" t="s">
        <v>138</v>
      </c>
      <c r="AF116" s="83">
        <v>1</v>
      </c>
      <c r="AG116" s="84">
        <v>70</v>
      </c>
      <c r="AH116" s="79">
        <v>2</v>
      </c>
      <c r="AI116" s="79" t="s">
        <v>56</v>
      </c>
      <c r="AJ116" s="79" t="s">
        <v>53</v>
      </c>
      <c r="AK116" s="79">
        <v>1</v>
      </c>
      <c r="AL116" s="85">
        <v>1.8</v>
      </c>
      <c r="AM116" s="79" t="s">
        <v>52</v>
      </c>
      <c r="AN116" s="79" t="s">
        <v>52</v>
      </c>
      <c r="AO116" s="79">
        <v>0.9</v>
      </c>
      <c r="AP116" s="85">
        <v>0.7</v>
      </c>
      <c r="AQ116" s="85"/>
      <c r="AR116" s="85"/>
      <c r="AS116" s="79">
        <v>18</v>
      </c>
      <c r="AT116" s="79" t="s">
        <v>394</v>
      </c>
      <c r="AU116" s="79" t="s">
        <v>138</v>
      </c>
      <c r="AV116" s="79"/>
      <c r="AW116" s="79"/>
      <c r="BB116" s="79"/>
      <c r="BC116" s="79"/>
    </row>
    <row r="117" spans="1:55" ht="12.75">
      <c r="A117" s="6">
        <v>36</v>
      </c>
      <c r="B117" s="79" t="s">
        <v>389</v>
      </c>
      <c r="C117" s="80">
        <v>39220</v>
      </c>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79">
        <v>1</v>
      </c>
      <c r="AC117" s="82">
        <v>39220</v>
      </c>
      <c r="AD117" s="83" t="s">
        <v>67</v>
      </c>
      <c r="AE117" s="79" t="s">
        <v>220</v>
      </c>
      <c r="AF117" s="83">
        <v>1</v>
      </c>
      <c r="AG117" s="84">
        <v>40</v>
      </c>
      <c r="AH117" s="79">
        <v>2</v>
      </c>
      <c r="AI117" s="79" t="s">
        <v>56</v>
      </c>
      <c r="AJ117" s="79" t="s">
        <v>53</v>
      </c>
      <c r="AK117" s="79">
        <v>1</v>
      </c>
      <c r="AL117" s="85">
        <v>1.7</v>
      </c>
      <c r="AM117" s="79" t="s">
        <v>52</v>
      </c>
      <c r="AN117" s="79" t="s">
        <v>52</v>
      </c>
      <c r="AO117" s="79">
        <v>0.9</v>
      </c>
      <c r="AP117" s="85">
        <v>0.7</v>
      </c>
      <c r="AQ117" s="85"/>
      <c r="AR117" s="85"/>
      <c r="AS117" s="79">
        <v>18</v>
      </c>
      <c r="AT117" s="79" t="s">
        <v>394</v>
      </c>
      <c r="AU117" s="79" t="s">
        <v>220</v>
      </c>
      <c r="AV117" s="79"/>
      <c r="AW117" s="79"/>
      <c r="BB117" s="79"/>
      <c r="BC117" s="79"/>
    </row>
    <row r="118" spans="1:55" ht="12.75">
      <c r="A118" s="6">
        <v>36</v>
      </c>
      <c r="B118" s="79" t="s">
        <v>389</v>
      </c>
      <c r="C118" s="80">
        <v>39237</v>
      </c>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v>2</v>
      </c>
      <c r="AC118" s="82">
        <v>39237</v>
      </c>
      <c r="AD118" s="83" t="s">
        <v>67</v>
      </c>
      <c r="AE118" s="79" t="s">
        <v>221</v>
      </c>
      <c r="AF118" s="83">
        <v>1</v>
      </c>
      <c r="AG118" s="105" t="s">
        <v>81</v>
      </c>
      <c r="AH118" s="79">
        <v>3</v>
      </c>
      <c r="AI118" s="79" t="s">
        <v>56</v>
      </c>
      <c r="AJ118" s="79" t="s">
        <v>139</v>
      </c>
      <c r="AK118" s="79">
        <v>1</v>
      </c>
      <c r="AL118" s="85">
        <v>1.7</v>
      </c>
      <c r="AM118" s="79" t="s">
        <v>52</v>
      </c>
      <c r="AN118" s="79" t="s">
        <v>52</v>
      </c>
      <c r="AO118" s="79">
        <v>1.1</v>
      </c>
      <c r="AP118" s="85">
        <v>0.9</v>
      </c>
      <c r="AQ118" s="85">
        <v>0.12</v>
      </c>
      <c r="AR118" s="85"/>
      <c r="AS118" s="79">
        <v>21</v>
      </c>
      <c r="AT118" s="79" t="s">
        <v>210</v>
      </c>
      <c r="AU118" s="79" t="s">
        <v>336</v>
      </c>
      <c r="AV118" s="79"/>
      <c r="AW118" s="79"/>
      <c r="BB118" s="79"/>
      <c r="BC118" s="79"/>
    </row>
    <row r="119" spans="1:55" ht="12.75">
      <c r="A119" s="6">
        <v>36</v>
      </c>
      <c r="B119" s="79" t="s">
        <v>389</v>
      </c>
      <c r="C119" s="80">
        <v>39237</v>
      </c>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v>2</v>
      </c>
      <c r="AC119" s="82">
        <v>39237</v>
      </c>
      <c r="AD119" s="83" t="s">
        <v>67</v>
      </c>
      <c r="AE119" s="79" t="s">
        <v>222</v>
      </c>
      <c r="AF119" s="83">
        <v>1</v>
      </c>
      <c r="AG119" s="105" t="s">
        <v>81</v>
      </c>
      <c r="AH119" s="79">
        <v>3</v>
      </c>
      <c r="AI119" s="79" t="s">
        <v>56</v>
      </c>
      <c r="AJ119" s="79" t="s">
        <v>139</v>
      </c>
      <c r="AK119" s="79">
        <v>1</v>
      </c>
      <c r="AL119" s="85">
        <v>2.4</v>
      </c>
      <c r="AM119" s="79" t="s">
        <v>52</v>
      </c>
      <c r="AN119" s="79" t="s">
        <v>52</v>
      </c>
      <c r="AO119" s="79">
        <v>1</v>
      </c>
      <c r="AP119" s="85">
        <v>0.7</v>
      </c>
      <c r="AQ119" s="85">
        <v>0.12</v>
      </c>
      <c r="AR119" s="85"/>
      <c r="AS119" s="79">
        <v>21</v>
      </c>
      <c r="AT119" s="79" t="s">
        <v>210</v>
      </c>
      <c r="AU119" s="79" t="s">
        <v>404</v>
      </c>
      <c r="AV119" s="79"/>
      <c r="AW119" s="79"/>
      <c r="BB119" s="79"/>
      <c r="BC119" s="79"/>
    </row>
    <row r="120" spans="1:55" ht="12.75">
      <c r="A120" s="6">
        <v>38</v>
      </c>
      <c r="B120" s="79" t="s">
        <v>429</v>
      </c>
      <c r="C120" s="80">
        <v>39225</v>
      </c>
      <c r="D120" s="79" t="s">
        <v>430</v>
      </c>
      <c r="E120" s="79">
        <v>4321631</v>
      </c>
      <c r="F120" s="79">
        <v>697164</v>
      </c>
      <c r="G120" s="79">
        <v>98</v>
      </c>
      <c r="H120" s="79" t="s">
        <v>431</v>
      </c>
      <c r="I120" s="79"/>
      <c r="J120" s="79" t="s">
        <v>432</v>
      </c>
      <c r="K120" s="79"/>
      <c r="L120" s="79">
        <v>4322049</v>
      </c>
      <c r="M120" s="79">
        <v>697723</v>
      </c>
      <c r="N120" s="79">
        <v>106</v>
      </c>
      <c r="O120" s="79" t="s">
        <v>433</v>
      </c>
      <c r="P120" s="81">
        <v>0.4076388888888889</v>
      </c>
      <c r="Q120" s="81">
        <v>0.59375</v>
      </c>
      <c r="R120" s="79" t="s">
        <v>434</v>
      </c>
      <c r="S120" s="79">
        <v>21</v>
      </c>
      <c r="T120" s="79">
        <v>13.5</v>
      </c>
      <c r="U120" s="79">
        <v>13.5</v>
      </c>
      <c r="V120" s="79">
        <v>28.5</v>
      </c>
      <c r="W120" s="79">
        <v>16</v>
      </c>
      <c r="X120" s="79">
        <v>16</v>
      </c>
      <c r="Y120" s="79" t="s">
        <v>50</v>
      </c>
      <c r="Z120" s="79" t="s">
        <v>51</v>
      </c>
      <c r="AA120" s="79" t="s">
        <v>50</v>
      </c>
      <c r="AB120" s="79">
        <v>1</v>
      </c>
      <c r="AC120" s="82">
        <v>39223</v>
      </c>
      <c r="AD120" s="83" t="s">
        <v>67</v>
      </c>
      <c r="AE120" s="79" t="s">
        <v>82</v>
      </c>
      <c r="AF120" s="83">
        <v>1</v>
      </c>
      <c r="AG120" s="79">
        <v>55</v>
      </c>
      <c r="AH120" s="79">
        <v>1</v>
      </c>
      <c r="AI120" s="79" t="s">
        <v>435</v>
      </c>
      <c r="AJ120" s="79" t="s">
        <v>53</v>
      </c>
      <c r="AK120" s="79">
        <v>1</v>
      </c>
      <c r="AL120" s="85">
        <v>3.25</v>
      </c>
      <c r="AM120" s="79" t="s">
        <v>154</v>
      </c>
      <c r="AN120" s="79" t="s">
        <v>52</v>
      </c>
      <c r="AO120" s="79">
        <v>0.9</v>
      </c>
      <c r="AP120" s="85">
        <v>0.75</v>
      </c>
      <c r="AQ120" s="85">
        <v>0.14</v>
      </c>
      <c r="AR120" s="85">
        <v>0</v>
      </c>
      <c r="AS120" s="79">
        <v>18</v>
      </c>
      <c r="AT120" s="79" t="s">
        <v>436</v>
      </c>
      <c r="AU120" s="79" t="s">
        <v>68</v>
      </c>
      <c r="AV120" s="82"/>
      <c r="AW120" s="79"/>
      <c r="BB120" s="79"/>
      <c r="BC120" s="79"/>
    </row>
    <row r="121" spans="1:55" ht="12.75">
      <c r="A121" s="6">
        <v>38</v>
      </c>
      <c r="B121" s="79" t="s">
        <v>429</v>
      </c>
      <c r="C121" s="80">
        <v>39225</v>
      </c>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v>1</v>
      </c>
      <c r="AC121" s="82">
        <v>39223</v>
      </c>
      <c r="AD121" s="83" t="s">
        <v>67</v>
      </c>
      <c r="AE121" s="79" t="s">
        <v>89</v>
      </c>
      <c r="AF121" s="83">
        <v>1</v>
      </c>
      <c r="AG121" s="79">
        <v>50</v>
      </c>
      <c r="AH121" s="79">
        <v>1</v>
      </c>
      <c r="AI121" s="79" t="s">
        <v>435</v>
      </c>
      <c r="AJ121" s="79" t="s">
        <v>53</v>
      </c>
      <c r="AK121" s="79">
        <v>1</v>
      </c>
      <c r="AL121" s="85">
        <v>2.25</v>
      </c>
      <c r="AM121" s="79" t="s">
        <v>154</v>
      </c>
      <c r="AN121" s="79" t="s">
        <v>52</v>
      </c>
      <c r="AO121" s="79">
        <v>0.65</v>
      </c>
      <c r="AP121" s="85">
        <v>0.25</v>
      </c>
      <c r="AQ121" s="85">
        <v>0</v>
      </c>
      <c r="AR121" s="85">
        <v>0</v>
      </c>
      <c r="AS121" s="79">
        <v>18.5</v>
      </c>
      <c r="AT121" s="79" t="s">
        <v>436</v>
      </c>
      <c r="AU121" s="79" t="s">
        <v>120</v>
      </c>
      <c r="AV121" s="82"/>
      <c r="AW121" s="79"/>
      <c r="BB121" s="79"/>
      <c r="BC121" s="79"/>
    </row>
    <row r="122" spans="1:55" ht="12.75">
      <c r="A122" s="6">
        <v>38</v>
      </c>
      <c r="B122" s="79" t="s">
        <v>429</v>
      </c>
      <c r="C122" s="80">
        <v>39225</v>
      </c>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v>1</v>
      </c>
      <c r="AC122" s="82">
        <v>39223</v>
      </c>
      <c r="AD122" s="83" t="s">
        <v>67</v>
      </c>
      <c r="AE122" s="79" t="s">
        <v>92</v>
      </c>
      <c r="AF122" s="83">
        <v>1</v>
      </c>
      <c r="AG122" s="79">
        <v>73</v>
      </c>
      <c r="AH122" s="79">
        <v>1</v>
      </c>
      <c r="AI122" s="79" t="s">
        <v>435</v>
      </c>
      <c r="AJ122" s="79" t="s">
        <v>53</v>
      </c>
      <c r="AK122" s="79">
        <v>1</v>
      </c>
      <c r="AL122" s="85">
        <v>3.8</v>
      </c>
      <c r="AM122" s="79" t="s">
        <v>154</v>
      </c>
      <c r="AN122" s="79" t="s">
        <v>52</v>
      </c>
      <c r="AO122" s="79">
        <v>1.95</v>
      </c>
      <c r="AP122" s="85">
        <v>1.8</v>
      </c>
      <c r="AQ122" s="85">
        <v>0.45</v>
      </c>
      <c r="AR122" s="85">
        <v>0.03</v>
      </c>
      <c r="AS122" s="79">
        <v>18.5</v>
      </c>
      <c r="AT122" s="79" t="s">
        <v>436</v>
      </c>
      <c r="AU122" s="79" t="s">
        <v>122</v>
      </c>
      <c r="AV122" s="82" t="s">
        <v>437</v>
      </c>
      <c r="AW122" s="79"/>
      <c r="BB122" s="79"/>
      <c r="BC122" s="79"/>
    </row>
    <row r="123" spans="1:55" ht="12.75">
      <c r="A123" s="6">
        <v>38</v>
      </c>
      <c r="B123" s="79" t="s">
        <v>429</v>
      </c>
      <c r="C123" s="80">
        <v>39225</v>
      </c>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v>1</v>
      </c>
      <c r="AC123" s="82">
        <v>39225</v>
      </c>
      <c r="AD123" s="83" t="s">
        <v>67</v>
      </c>
      <c r="AE123" s="79" t="s">
        <v>94</v>
      </c>
      <c r="AF123" s="83">
        <v>1</v>
      </c>
      <c r="AG123" s="79">
        <v>63</v>
      </c>
      <c r="AH123" s="79">
        <v>2</v>
      </c>
      <c r="AI123" s="79" t="s">
        <v>103</v>
      </c>
      <c r="AJ123" s="79" t="s">
        <v>53</v>
      </c>
      <c r="AK123" s="79">
        <v>1</v>
      </c>
      <c r="AL123" s="85">
        <v>15</v>
      </c>
      <c r="AM123" s="79" t="s">
        <v>154</v>
      </c>
      <c r="AN123" s="79" t="s">
        <v>52</v>
      </c>
      <c r="AO123" s="79">
        <v>1.1</v>
      </c>
      <c r="AP123" s="85">
        <v>0.8</v>
      </c>
      <c r="AQ123" s="85">
        <v>0</v>
      </c>
      <c r="AR123" s="85">
        <v>0</v>
      </c>
      <c r="AS123" s="79">
        <v>14.5</v>
      </c>
      <c r="AT123" s="79" t="s">
        <v>438</v>
      </c>
      <c r="AU123" s="79" t="s">
        <v>123</v>
      </c>
      <c r="AV123" s="79" t="s">
        <v>439</v>
      </c>
      <c r="AW123" s="79"/>
      <c r="BB123" s="79"/>
      <c r="BC123" s="79"/>
    </row>
    <row r="124" spans="1:55" ht="12.75">
      <c r="A124" s="6">
        <v>38</v>
      </c>
      <c r="B124" s="79" t="s">
        <v>429</v>
      </c>
      <c r="C124" s="80">
        <v>39225</v>
      </c>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v>1</v>
      </c>
      <c r="AC124" s="82">
        <v>39225</v>
      </c>
      <c r="AD124" s="83" t="s">
        <v>67</v>
      </c>
      <c r="AE124" s="79" t="s">
        <v>440</v>
      </c>
      <c r="AF124" s="83">
        <v>1</v>
      </c>
      <c r="AG124" s="79">
        <v>58</v>
      </c>
      <c r="AH124" s="79">
        <v>2</v>
      </c>
      <c r="AI124" s="79" t="s">
        <v>441</v>
      </c>
      <c r="AJ124" s="79" t="s">
        <v>53</v>
      </c>
      <c r="AK124" s="79">
        <v>1</v>
      </c>
      <c r="AL124" s="85">
        <v>15</v>
      </c>
      <c r="AM124" s="79" t="s">
        <v>154</v>
      </c>
      <c r="AN124" s="79" t="s">
        <v>52</v>
      </c>
      <c r="AO124" s="79">
        <v>1</v>
      </c>
      <c r="AP124" s="85">
        <v>0.7</v>
      </c>
      <c r="AQ124" s="85">
        <v>0.07</v>
      </c>
      <c r="AR124" s="85">
        <v>0</v>
      </c>
      <c r="AS124" s="79">
        <v>14.5</v>
      </c>
      <c r="AT124" s="79" t="s">
        <v>438</v>
      </c>
      <c r="AU124" s="79" t="s">
        <v>124</v>
      </c>
      <c r="AV124" s="79" t="s">
        <v>442</v>
      </c>
      <c r="AW124" s="79"/>
      <c r="BB124" s="79"/>
      <c r="BC124" s="79"/>
    </row>
    <row r="125" spans="1:55" ht="12.75">
      <c r="A125" s="6">
        <v>38</v>
      </c>
      <c r="B125" s="79" t="s">
        <v>429</v>
      </c>
      <c r="C125" s="80">
        <v>39225</v>
      </c>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v>1</v>
      </c>
      <c r="AC125" s="82">
        <v>39225</v>
      </c>
      <c r="AD125" s="83" t="s">
        <v>67</v>
      </c>
      <c r="AE125" s="79" t="s">
        <v>443</v>
      </c>
      <c r="AF125" s="83">
        <v>1</v>
      </c>
      <c r="AG125" s="79">
        <v>62</v>
      </c>
      <c r="AH125" s="79">
        <v>2</v>
      </c>
      <c r="AI125" s="79" t="s">
        <v>90</v>
      </c>
      <c r="AJ125" s="79" t="s">
        <v>53</v>
      </c>
      <c r="AK125" s="79">
        <v>1</v>
      </c>
      <c r="AL125" s="85">
        <v>5</v>
      </c>
      <c r="AM125" s="79" t="s">
        <v>154</v>
      </c>
      <c r="AN125" s="79" t="s">
        <v>52</v>
      </c>
      <c r="AO125" s="79">
        <v>0.8</v>
      </c>
      <c r="AP125" s="85">
        <v>0.6</v>
      </c>
      <c r="AQ125" s="85">
        <v>0.05</v>
      </c>
      <c r="AR125" s="85">
        <v>0.07</v>
      </c>
      <c r="AS125" s="79">
        <v>14.5</v>
      </c>
      <c r="AT125" s="79">
        <v>100</v>
      </c>
      <c r="AU125" s="79" t="s">
        <v>125</v>
      </c>
      <c r="AV125" s="79"/>
      <c r="AW125" s="79"/>
      <c r="BB125" s="87"/>
      <c r="BC125" s="79"/>
    </row>
    <row r="126" spans="1:55" ht="12.75">
      <c r="A126" s="6">
        <v>38</v>
      </c>
      <c r="B126" s="79" t="s">
        <v>429</v>
      </c>
      <c r="C126" s="80">
        <v>39225</v>
      </c>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v>1</v>
      </c>
      <c r="AC126" s="82">
        <v>39225</v>
      </c>
      <c r="AD126" s="83" t="s">
        <v>67</v>
      </c>
      <c r="AE126" s="79" t="s">
        <v>444</v>
      </c>
      <c r="AF126" s="83">
        <v>1</v>
      </c>
      <c r="AG126" s="79">
        <v>65</v>
      </c>
      <c r="AH126" s="79">
        <v>3</v>
      </c>
      <c r="AI126" s="79" t="s">
        <v>90</v>
      </c>
      <c r="AJ126" s="79" t="s">
        <v>53</v>
      </c>
      <c r="AK126" s="79">
        <v>1</v>
      </c>
      <c r="AL126" s="85">
        <v>5</v>
      </c>
      <c r="AM126" s="79" t="s">
        <v>154</v>
      </c>
      <c r="AN126" s="79" t="s">
        <v>52</v>
      </c>
      <c r="AO126" s="79">
        <v>0.8</v>
      </c>
      <c r="AP126" s="85">
        <v>0.6</v>
      </c>
      <c r="AQ126" s="85">
        <v>0.05</v>
      </c>
      <c r="AR126" s="85">
        <v>0.07</v>
      </c>
      <c r="AS126" s="79">
        <v>14.5</v>
      </c>
      <c r="AT126" s="79">
        <v>100</v>
      </c>
      <c r="AU126" s="79" t="s">
        <v>126</v>
      </c>
      <c r="AV126" s="79" t="s">
        <v>445</v>
      </c>
      <c r="AW126" s="79"/>
      <c r="BB126" s="87"/>
      <c r="BC126" s="87"/>
    </row>
    <row r="127" spans="1:55" ht="12.75">
      <c r="A127" s="6">
        <v>38</v>
      </c>
      <c r="B127" s="79" t="s">
        <v>429</v>
      </c>
      <c r="C127" s="80">
        <v>39225</v>
      </c>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v>1</v>
      </c>
      <c r="AC127" s="82">
        <v>39225</v>
      </c>
      <c r="AD127" s="83" t="s">
        <v>67</v>
      </c>
      <c r="AE127" s="79" t="s">
        <v>446</v>
      </c>
      <c r="AF127" s="83">
        <v>1</v>
      </c>
      <c r="AG127" s="79">
        <v>70</v>
      </c>
      <c r="AH127" s="79">
        <v>2</v>
      </c>
      <c r="AI127" s="79" t="s">
        <v>90</v>
      </c>
      <c r="AJ127" s="79" t="s">
        <v>53</v>
      </c>
      <c r="AK127" s="79">
        <v>1</v>
      </c>
      <c r="AL127" s="85">
        <v>12</v>
      </c>
      <c r="AM127" s="79" t="s">
        <v>154</v>
      </c>
      <c r="AN127" s="79" t="s">
        <v>52</v>
      </c>
      <c r="AO127" s="79">
        <v>0.5</v>
      </c>
      <c r="AP127" s="85">
        <v>0.2</v>
      </c>
      <c r="AQ127" s="85">
        <v>0.04</v>
      </c>
      <c r="AR127" s="85">
        <v>0.04</v>
      </c>
      <c r="AS127" s="79">
        <v>14</v>
      </c>
      <c r="AT127" s="79">
        <v>100</v>
      </c>
      <c r="AU127" s="79" t="s">
        <v>127</v>
      </c>
      <c r="AV127" s="79" t="s">
        <v>439</v>
      </c>
      <c r="AW127" s="79"/>
      <c r="BB127" s="87"/>
      <c r="BC127" s="79"/>
    </row>
    <row r="128" spans="1:55" ht="12.75">
      <c r="A128" s="6">
        <v>38</v>
      </c>
      <c r="B128" s="79" t="s">
        <v>429</v>
      </c>
      <c r="C128" s="80">
        <v>39225</v>
      </c>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79">
        <v>1</v>
      </c>
      <c r="AC128" s="82">
        <v>39225</v>
      </c>
      <c r="AD128" s="83" t="s">
        <v>67</v>
      </c>
      <c r="AE128" s="79" t="s">
        <v>447</v>
      </c>
      <c r="AF128" s="83">
        <v>1</v>
      </c>
      <c r="AG128" s="79">
        <v>45</v>
      </c>
      <c r="AH128" s="79">
        <v>2</v>
      </c>
      <c r="AI128" s="79" t="s">
        <v>435</v>
      </c>
      <c r="AJ128" s="79" t="s">
        <v>53</v>
      </c>
      <c r="AK128" s="79">
        <v>1</v>
      </c>
      <c r="AL128" s="85">
        <v>2.2</v>
      </c>
      <c r="AM128" s="79" t="s">
        <v>154</v>
      </c>
      <c r="AN128" s="79" t="s">
        <v>52</v>
      </c>
      <c r="AO128" s="79">
        <v>0.7</v>
      </c>
      <c r="AP128" s="85">
        <v>0.3</v>
      </c>
      <c r="AQ128" s="85">
        <v>0.17</v>
      </c>
      <c r="AR128" s="85">
        <v>0.14</v>
      </c>
      <c r="AS128" s="79">
        <v>15.5</v>
      </c>
      <c r="AT128" s="79">
        <v>94</v>
      </c>
      <c r="AU128" s="79" t="s">
        <v>448</v>
      </c>
      <c r="AV128" s="79"/>
      <c r="AW128" s="79"/>
      <c r="BB128" s="79"/>
      <c r="BC128" s="87"/>
    </row>
    <row r="129" spans="1:55" ht="12.75">
      <c r="A129" s="6">
        <v>39</v>
      </c>
      <c r="B129" s="79" t="s">
        <v>475</v>
      </c>
      <c r="C129" s="80">
        <v>39225</v>
      </c>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79">
        <v>1</v>
      </c>
      <c r="AC129" s="82">
        <v>39225</v>
      </c>
      <c r="AD129" s="83" t="s">
        <v>67</v>
      </c>
      <c r="AE129" s="79" t="s">
        <v>82</v>
      </c>
      <c r="AF129" s="83">
        <v>1</v>
      </c>
      <c r="AG129" s="79">
        <v>82</v>
      </c>
      <c r="AH129" s="79">
        <v>2</v>
      </c>
      <c r="AI129" s="79" t="s">
        <v>56</v>
      </c>
      <c r="AJ129" s="79" t="s">
        <v>139</v>
      </c>
      <c r="AK129" s="79">
        <v>1</v>
      </c>
      <c r="AL129" s="85">
        <v>1</v>
      </c>
      <c r="AM129" s="79" t="s">
        <v>54</v>
      </c>
      <c r="AN129" s="79" t="s">
        <v>52</v>
      </c>
      <c r="AO129" s="79">
        <v>0.15</v>
      </c>
      <c r="AP129" s="85">
        <v>0.1</v>
      </c>
      <c r="AQ129" s="85">
        <v>0.34</v>
      </c>
      <c r="AR129" s="85">
        <v>0.06</v>
      </c>
      <c r="AS129" s="79">
        <v>17.5</v>
      </c>
      <c r="AT129" s="79">
        <v>108</v>
      </c>
      <c r="AU129" s="79" t="s">
        <v>68</v>
      </c>
      <c r="AV129" s="79"/>
      <c r="AW129" s="79"/>
      <c r="BB129" s="79"/>
      <c r="BC129" s="79"/>
    </row>
    <row r="130" spans="1:55" ht="12.75">
      <c r="A130" s="6">
        <v>39</v>
      </c>
      <c r="B130" s="79" t="s">
        <v>475</v>
      </c>
      <c r="C130" s="80">
        <v>39225</v>
      </c>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79">
        <v>1</v>
      </c>
      <c r="AC130" s="82">
        <v>39225</v>
      </c>
      <c r="AD130" s="83" t="s">
        <v>67</v>
      </c>
      <c r="AE130" s="79" t="s">
        <v>89</v>
      </c>
      <c r="AF130" s="83">
        <v>1</v>
      </c>
      <c r="AG130" s="79">
        <v>70</v>
      </c>
      <c r="AH130" s="79">
        <v>2</v>
      </c>
      <c r="AI130" s="79" t="s">
        <v>56</v>
      </c>
      <c r="AJ130" s="79" t="s">
        <v>139</v>
      </c>
      <c r="AK130" s="79">
        <v>1</v>
      </c>
      <c r="AL130" s="85">
        <v>1</v>
      </c>
      <c r="AM130" s="79" t="s">
        <v>54</v>
      </c>
      <c r="AN130" s="79" t="s">
        <v>54</v>
      </c>
      <c r="AO130" s="79">
        <v>0.9</v>
      </c>
      <c r="AP130" s="85">
        <v>0.8</v>
      </c>
      <c r="AQ130" s="85">
        <v>0.18</v>
      </c>
      <c r="AR130" s="85">
        <v>0.05</v>
      </c>
      <c r="AS130" s="79">
        <v>17.5</v>
      </c>
      <c r="AT130" s="79">
        <v>108</v>
      </c>
      <c r="AU130" s="79" t="s">
        <v>120</v>
      </c>
      <c r="AV130" s="79"/>
      <c r="AW130" s="79"/>
      <c r="BB130" s="87"/>
      <c r="BC130" s="79"/>
    </row>
    <row r="131" spans="1:55" ht="12.75">
      <c r="A131" s="6">
        <v>39</v>
      </c>
      <c r="B131" s="79" t="s">
        <v>475</v>
      </c>
      <c r="C131" s="80">
        <v>39225</v>
      </c>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v>1</v>
      </c>
      <c r="AC131" s="82">
        <v>39225</v>
      </c>
      <c r="AD131" s="83" t="s">
        <v>67</v>
      </c>
      <c r="AE131" s="79" t="s">
        <v>92</v>
      </c>
      <c r="AF131" s="83">
        <v>1</v>
      </c>
      <c r="AG131" s="79">
        <v>98</v>
      </c>
      <c r="AH131" s="79">
        <v>3</v>
      </c>
      <c r="AI131" s="79" t="s">
        <v>56</v>
      </c>
      <c r="AJ131" s="79" t="s">
        <v>139</v>
      </c>
      <c r="AK131" s="79">
        <v>1</v>
      </c>
      <c r="AL131" s="85">
        <v>0.4</v>
      </c>
      <c r="AM131" s="79" t="s">
        <v>54</v>
      </c>
      <c r="AN131" s="79" t="s">
        <v>54</v>
      </c>
      <c r="AO131" s="79">
        <v>0.5</v>
      </c>
      <c r="AP131" s="85">
        <v>0.2</v>
      </c>
      <c r="AQ131" s="85">
        <v>0.1</v>
      </c>
      <c r="AR131" s="85">
        <v>0.03</v>
      </c>
      <c r="AS131" s="79">
        <v>17.5</v>
      </c>
      <c r="AT131" s="79">
        <v>108</v>
      </c>
      <c r="AU131" s="79" t="s">
        <v>122</v>
      </c>
      <c r="AV131" s="79" t="s">
        <v>476</v>
      </c>
      <c r="AW131" s="79"/>
      <c r="BB131" s="87"/>
      <c r="BC131" s="79"/>
    </row>
    <row r="132" spans="1:55" ht="12.75">
      <c r="A132" s="6">
        <v>39</v>
      </c>
      <c r="B132" s="79" t="s">
        <v>475</v>
      </c>
      <c r="C132" s="80">
        <v>39225</v>
      </c>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v>1</v>
      </c>
      <c r="AC132" s="82">
        <v>39225</v>
      </c>
      <c r="AD132" s="83" t="s">
        <v>67</v>
      </c>
      <c r="AE132" s="79" t="s">
        <v>94</v>
      </c>
      <c r="AF132" s="83">
        <v>1</v>
      </c>
      <c r="AG132" s="79">
        <v>98</v>
      </c>
      <c r="AH132" s="79">
        <v>3</v>
      </c>
      <c r="AI132" s="79" t="s">
        <v>54</v>
      </c>
      <c r="AJ132" s="79" t="s">
        <v>93</v>
      </c>
      <c r="AK132" s="79">
        <v>1</v>
      </c>
      <c r="AL132" s="85">
        <v>2</v>
      </c>
      <c r="AM132" s="79" t="s">
        <v>54</v>
      </c>
      <c r="AN132" s="79" t="s">
        <v>52</v>
      </c>
      <c r="AO132" s="79">
        <v>0.2</v>
      </c>
      <c r="AP132" s="85">
        <v>0.1</v>
      </c>
      <c r="AQ132" s="85">
        <v>0.08</v>
      </c>
      <c r="AR132" s="85">
        <v>0.04</v>
      </c>
      <c r="AS132" s="79">
        <v>18</v>
      </c>
      <c r="AT132" s="79">
        <v>109</v>
      </c>
      <c r="AU132" s="79" t="s">
        <v>123</v>
      </c>
      <c r="AV132" s="79"/>
      <c r="AW132" s="79"/>
      <c r="BB132" s="87"/>
      <c r="BC132" s="79"/>
    </row>
    <row r="133" spans="1:55" ht="12.75">
      <c r="A133" s="6">
        <v>39</v>
      </c>
      <c r="B133" s="79" t="s">
        <v>475</v>
      </c>
      <c r="C133" s="80">
        <v>39244</v>
      </c>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v>2</v>
      </c>
      <c r="AC133" s="82">
        <v>39244</v>
      </c>
      <c r="AD133" s="83" t="s">
        <v>67</v>
      </c>
      <c r="AE133" s="79" t="s">
        <v>440</v>
      </c>
      <c r="AF133" s="83">
        <v>1</v>
      </c>
      <c r="AG133" s="79">
        <v>50</v>
      </c>
      <c r="AH133" s="79">
        <v>3</v>
      </c>
      <c r="AI133" s="79" t="s">
        <v>56</v>
      </c>
      <c r="AJ133" s="79" t="s">
        <v>93</v>
      </c>
      <c r="AK133" s="79">
        <v>0</v>
      </c>
      <c r="AL133" s="85">
        <v>4</v>
      </c>
      <c r="AM133" s="79" t="s">
        <v>54</v>
      </c>
      <c r="AN133" s="79" t="s">
        <v>54</v>
      </c>
      <c r="AO133" s="79">
        <v>1</v>
      </c>
      <c r="AP133" s="85">
        <v>0.85</v>
      </c>
      <c r="AQ133" s="85">
        <v>0.1</v>
      </c>
      <c r="AR133" s="85">
        <v>0</v>
      </c>
      <c r="AS133" s="79">
        <v>19</v>
      </c>
      <c r="AT133" s="79" t="s">
        <v>481</v>
      </c>
      <c r="AU133" s="79"/>
      <c r="AV133" s="79" t="s">
        <v>482</v>
      </c>
      <c r="AW133" s="79"/>
      <c r="BB133" s="87"/>
      <c r="BC133" s="79"/>
    </row>
    <row r="134" spans="1:55" ht="12.75">
      <c r="A134" s="6">
        <v>8</v>
      </c>
      <c r="B134" s="79" t="s">
        <v>114</v>
      </c>
      <c r="C134" s="86">
        <v>39239</v>
      </c>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v>2</v>
      </c>
      <c r="AC134" s="89">
        <v>39239</v>
      </c>
      <c r="AD134" s="90" t="s">
        <v>142</v>
      </c>
      <c r="AE134" s="87" t="s">
        <v>142</v>
      </c>
      <c r="AF134" s="90">
        <v>100</v>
      </c>
      <c r="AG134" s="91" t="s">
        <v>143</v>
      </c>
      <c r="AH134" s="87">
        <v>1</v>
      </c>
      <c r="AI134" s="87" t="s">
        <v>90</v>
      </c>
      <c r="AJ134" s="87" t="s">
        <v>139</v>
      </c>
      <c r="AK134" s="87">
        <v>2</v>
      </c>
      <c r="AL134" s="92"/>
      <c r="AM134" s="87" t="s">
        <v>54</v>
      </c>
      <c r="AN134" s="87" t="s">
        <v>54</v>
      </c>
      <c r="AO134" s="87" t="s">
        <v>144</v>
      </c>
      <c r="AP134" s="92">
        <v>0.45</v>
      </c>
      <c r="AQ134" s="92">
        <v>0.27</v>
      </c>
      <c r="AR134" s="92">
        <v>0.03</v>
      </c>
      <c r="AS134" s="87">
        <v>15</v>
      </c>
      <c r="AT134" s="87" t="s">
        <v>140</v>
      </c>
      <c r="AU134" s="87" t="s">
        <v>73</v>
      </c>
      <c r="AV134" s="87"/>
      <c r="AW134" s="79">
        <v>20</v>
      </c>
      <c r="BB134" s="87"/>
      <c r="BC134" s="79"/>
    </row>
    <row r="135" spans="1:55" ht="12.75">
      <c r="A135" s="6">
        <v>8</v>
      </c>
      <c r="B135" s="79" t="s">
        <v>114</v>
      </c>
      <c r="C135" s="86">
        <v>39239</v>
      </c>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v>2</v>
      </c>
      <c r="AC135" s="89">
        <v>39239</v>
      </c>
      <c r="AD135" s="90" t="s">
        <v>142</v>
      </c>
      <c r="AE135" s="87" t="s">
        <v>142</v>
      </c>
      <c r="AF135" s="90">
        <v>100</v>
      </c>
      <c r="AG135" s="91" t="s">
        <v>143</v>
      </c>
      <c r="AH135" s="87">
        <v>1</v>
      </c>
      <c r="AI135" s="87" t="s">
        <v>145</v>
      </c>
      <c r="AJ135" s="87" t="s">
        <v>139</v>
      </c>
      <c r="AK135" s="87">
        <v>3</v>
      </c>
      <c r="AL135" s="92"/>
      <c r="AM135" s="87" t="s">
        <v>54</v>
      </c>
      <c r="AN135" s="87" t="s">
        <v>54</v>
      </c>
      <c r="AO135" s="87">
        <v>0.23</v>
      </c>
      <c r="AP135" s="92">
        <v>0.23</v>
      </c>
      <c r="AQ135" s="92">
        <v>0.16</v>
      </c>
      <c r="AR135" s="92">
        <v>0.14</v>
      </c>
      <c r="AS135" s="87">
        <v>15</v>
      </c>
      <c r="AT135" s="87" t="s">
        <v>140</v>
      </c>
      <c r="AU135" s="87" t="s">
        <v>146</v>
      </c>
      <c r="AV135" s="87"/>
      <c r="AW135" s="79">
        <v>22</v>
      </c>
      <c r="BB135" s="87"/>
      <c r="BC135" s="79"/>
    </row>
    <row r="136" spans="1:55" ht="12.75">
      <c r="A136" s="6">
        <v>8</v>
      </c>
      <c r="B136" s="79" t="s">
        <v>114</v>
      </c>
      <c r="C136" s="86">
        <v>39239</v>
      </c>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v>2</v>
      </c>
      <c r="AC136" s="89">
        <v>39239</v>
      </c>
      <c r="AD136" s="90" t="s">
        <v>142</v>
      </c>
      <c r="AE136" s="87" t="s">
        <v>142</v>
      </c>
      <c r="AF136" s="90">
        <v>500</v>
      </c>
      <c r="AG136" s="91" t="s">
        <v>143</v>
      </c>
      <c r="AH136" s="87">
        <v>1</v>
      </c>
      <c r="AI136" s="87" t="s">
        <v>90</v>
      </c>
      <c r="AJ136" s="87" t="s">
        <v>139</v>
      </c>
      <c r="AK136" s="87">
        <v>3</v>
      </c>
      <c r="AL136" s="92"/>
      <c r="AM136" s="87" t="s">
        <v>54</v>
      </c>
      <c r="AN136" s="87" t="s">
        <v>54</v>
      </c>
      <c r="AO136" s="87">
        <v>0.25</v>
      </c>
      <c r="AP136" s="92">
        <v>0.3</v>
      </c>
      <c r="AQ136" s="92">
        <v>0.12</v>
      </c>
      <c r="AR136" s="92">
        <v>0.23</v>
      </c>
      <c r="AS136" s="87">
        <v>15</v>
      </c>
      <c r="AT136" s="87" t="s">
        <v>113</v>
      </c>
      <c r="AU136" s="87" t="s">
        <v>147</v>
      </c>
      <c r="AV136" s="87" t="s">
        <v>148</v>
      </c>
      <c r="AW136" s="79">
        <v>23</v>
      </c>
      <c r="BB136" s="87"/>
      <c r="BC136" s="101"/>
    </row>
    <row r="137" spans="1:55" ht="12.75">
      <c r="A137" s="6">
        <v>8</v>
      </c>
      <c r="B137" s="79" t="s">
        <v>114</v>
      </c>
      <c r="C137" s="80">
        <v>39239</v>
      </c>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79">
        <v>2</v>
      </c>
      <c r="AC137" s="82">
        <v>39239</v>
      </c>
      <c r="AD137" s="83" t="s">
        <v>142</v>
      </c>
      <c r="AE137" s="79" t="s">
        <v>142</v>
      </c>
      <c r="AF137" s="83">
        <v>200</v>
      </c>
      <c r="AG137" s="84" t="s">
        <v>143</v>
      </c>
      <c r="AH137" s="79">
        <v>1</v>
      </c>
      <c r="AI137" s="79" t="s">
        <v>56</v>
      </c>
      <c r="AJ137" s="79" t="s">
        <v>139</v>
      </c>
      <c r="AK137" s="79">
        <v>3</v>
      </c>
      <c r="AL137" s="85"/>
      <c r="AM137" s="79" t="s">
        <v>54</v>
      </c>
      <c r="AN137" s="79" t="s">
        <v>54</v>
      </c>
      <c r="AO137" s="79">
        <v>0.35</v>
      </c>
      <c r="AP137" s="85">
        <v>0.4</v>
      </c>
      <c r="AQ137" s="85">
        <v>0.22</v>
      </c>
      <c r="AR137" s="85">
        <v>0.31</v>
      </c>
      <c r="AS137" s="79">
        <v>15</v>
      </c>
      <c r="AT137" s="87" t="s">
        <v>113</v>
      </c>
      <c r="AU137" s="79" t="s">
        <v>149</v>
      </c>
      <c r="AV137" s="79" t="s">
        <v>150</v>
      </c>
      <c r="AW137" s="79">
        <v>24</v>
      </c>
      <c r="BB137" s="87"/>
      <c r="BC137" s="101"/>
    </row>
    <row r="138" spans="1:55" ht="12.75">
      <c r="A138" s="6">
        <v>8</v>
      </c>
      <c r="B138" s="79" t="s">
        <v>114</v>
      </c>
      <c r="C138" s="80">
        <v>39239</v>
      </c>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79">
        <v>2</v>
      </c>
      <c r="AC138" s="82">
        <v>39239</v>
      </c>
      <c r="AD138" s="83" t="s">
        <v>142</v>
      </c>
      <c r="AE138" s="79" t="s">
        <v>142</v>
      </c>
      <c r="AF138" s="83">
        <v>125</v>
      </c>
      <c r="AG138" s="84"/>
      <c r="AH138" s="79">
        <v>1</v>
      </c>
      <c r="AI138" s="79" t="s">
        <v>90</v>
      </c>
      <c r="AJ138" s="79" t="s">
        <v>139</v>
      </c>
      <c r="AK138" s="79">
        <v>3</v>
      </c>
      <c r="AL138" s="85"/>
      <c r="AM138" s="79" t="s">
        <v>54</v>
      </c>
      <c r="AN138" s="87" t="s">
        <v>54</v>
      </c>
      <c r="AO138" s="79">
        <v>0.33</v>
      </c>
      <c r="AP138" s="85">
        <v>0.5</v>
      </c>
      <c r="AQ138" s="85">
        <v>0.15</v>
      </c>
      <c r="AR138" s="85">
        <v>0.13</v>
      </c>
      <c r="AS138" s="79">
        <v>16</v>
      </c>
      <c r="AT138" s="79" t="s">
        <v>151</v>
      </c>
      <c r="AU138" s="79" t="s">
        <v>152</v>
      </c>
      <c r="AV138" s="79" t="s">
        <v>153</v>
      </c>
      <c r="AW138" s="79">
        <v>26</v>
      </c>
      <c r="BB138" s="79"/>
      <c r="BC138" s="101"/>
    </row>
    <row r="139" spans="1:55" ht="12.75">
      <c r="A139" s="6">
        <v>8</v>
      </c>
      <c r="B139" s="79" t="s">
        <v>114</v>
      </c>
      <c r="C139" s="86">
        <v>39316</v>
      </c>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v>3</v>
      </c>
      <c r="AC139" s="89">
        <v>39316</v>
      </c>
      <c r="AD139" s="90" t="s">
        <v>142</v>
      </c>
      <c r="AE139" s="87" t="s">
        <v>142</v>
      </c>
      <c r="AF139" s="90">
        <v>7</v>
      </c>
      <c r="AG139" s="91" t="s">
        <v>60</v>
      </c>
      <c r="AH139" s="87">
        <v>4</v>
      </c>
      <c r="AI139" s="87" t="s">
        <v>56</v>
      </c>
      <c r="AJ139" s="87" t="s">
        <v>154</v>
      </c>
      <c r="AK139" s="87">
        <v>3</v>
      </c>
      <c r="AL139" s="92">
        <v>0.4</v>
      </c>
      <c r="AM139" s="87" t="s">
        <v>54</v>
      </c>
      <c r="AN139" s="87" t="s">
        <v>54</v>
      </c>
      <c r="AO139" s="87">
        <v>0.2</v>
      </c>
      <c r="AP139" s="92">
        <v>0.2</v>
      </c>
      <c r="AQ139" s="92">
        <v>0.05</v>
      </c>
      <c r="AR139" s="92">
        <v>0.05</v>
      </c>
      <c r="AS139" s="87">
        <v>19</v>
      </c>
      <c r="AT139" s="87" t="s">
        <v>76</v>
      </c>
      <c r="AU139" s="87"/>
      <c r="AV139" s="87"/>
      <c r="AW139" s="79">
        <v>30</v>
      </c>
      <c r="BB139" s="79"/>
      <c r="BC139" s="79"/>
    </row>
    <row r="140" spans="1:55" ht="12.75">
      <c r="A140" s="6">
        <v>8</v>
      </c>
      <c r="B140" s="79" t="s">
        <v>114</v>
      </c>
      <c r="C140" s="86">
        <v>39316</v>
      </c>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v>3</v>
      </c>
      <c r="AC140" s="89">
        <v>39316</v>
      </c>
      <c r="AD140" s="90" t="s">
        <v>142</v>
      </c>
      <c r="AE140" s="87" t="s">
        <v>142</v>
      </c>
      <c r="AF140" s="90">
        <v>25</v>
      </c>
      <c r="AG140" s="91" t="s">
        <v>60</v>
      </c>
      <c r="AH140" s="87">
        <v>4</v>
      </c>
      <c r="AI140" s="87" t="s">
        <v>131</v>
      </c>
      <c r="AJ140" s="87" t="s">
        <v>154</v>
      </c>
      <c r="AK140" s="87">
        <v>4</v>
      </c>
      <c r="AL140" s="92">
        <v>0.75</v>
      </c>
      <c r="AM140" s="87" t="s">
        <v>54</v>
      </c>
      <c r="AN140" s="87" t="s">
        <v>54</v>
      </c>
      <c r="AO140" s="87">
        <v>0.2</v>
      </c>
      <c r="AP140" s="92">
        <v>0.2</v>
      </c>
      <c r="AQ140" s="92">
        <v>0.1</v>
      </c>
      <c r="AR140" s="92">
        <v>0.1</v>
      </c>
      <c r="AS140" s="87">
        <v>19</v>
      </c>
      <c r="AT140" s="87" t="s">
        <v>76</v>
      </c>
      <c r="AU140" s="87"/>
      <c r="AV140" s="87" t="s">
        <v>155</v>
      </c>
      <c r="AW140" s="79">
        <v>32</v>
      </c>
      <c r="BB140" s="79"/>
      <c r="BC140" s="79"/>
    </row>
    <row r="141" spans="1:55" ht="12.75">
      <c r="A141" s="6">
        <v>8</v>
      </c>
      <c r="B141" s="79" t="s">
        <v>114</v>
      </c>
      <c r="C141" s="86">
        <v>39316</v>
      </c>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v>3</v>
      </c>
      <c r="AC141" s="89">
        <v>39316</v>
      </c>
      <c r="AD141" s="90" t="s">
        <v>142</v>
      </c>
      <c r="AE141" s="87" t="s">
        <v>142</v>
      </c>
      <c r="AF141" s="90">
        <v>7</v>
      </c>
      <c r="AG141" s="91" t="s">
        <v>156</v>
      </c>
      <c r="AH141" s="87">
        <v>5</v>
      </c>
      <c r="AI141" s="87" t="s">
        <v>131</v>
      </c>
      <c r="AJ141" s="87" t="s">
        <v>154</v>
      </c>
      <c r="AK141" s="87">
        <v>4</v>
      </c>
      <c r="AL141" s="92">
        <v>0.75</v>
      </c>
      <c r="AM141" s="87" t="s">
        <v>54</v>
      </c>
      <c r="AN141" s="87" t="s">
        <v>54</v>
      </c>
      <c r="AO141" s="87">
        <v>0.2</v>
      </c>
      <c r="AP141" s="92">
        <v>0.2</v>
      </c>
      <c r="AQ141" s="92">
        <v>0.1</v>
      </c>
      <c r="AR141" s="92">
        <v>0.1</v>
      </c>
      <c r="AS141" s="87">
        <v>19</v>
      </c>
      <c r="AT141" s="87" t="s">
        <v>76</v>
      </c>
      <c r="AU141" s="87"/>
      <c r="AV141" s="87"/>
      <c r="AW141" s="79">
        <v>34</v>
      </c>
      <c r="BB141" s="79"/>
      <c r="BC141" s="79"/>
    </row>
    <row r="142" spans="1:55" ht="12.75">
      <c r="A142" s="6">
        <v>8</v>
      </c>
      <c r="B142" s="79" t="s">
        <v>114</v>
      </c>
      <c r="C142" s="86">
        <v>39316</v>
      </c>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v>3</v>
      </c>
      <c r="AC142" s="89">
        <v>39316</v>
      </c>
      <c r="AD142" s="90" t="s">
        <v>142</v>
      </c>
      <c r="AE142" s="87" t="s">
        <v>142</v>
      </c>
      <c r="AF142" s="90">
        <v>6</v>
      </c>
      <c r="AG142" s="91" t="s">
        <v>60</v>
      </c>
      <c r="AH142" s="87">
        <v>4</v>
      </c>
      <c r="AI142" s="87" t="s">
        <v>88</v>
      </c>
      <c r="AJ142" s="87" t="s">
        <v>154</v>
      </c>
      <c r="AK142" s="87">
        <v>4</v>
      </c>
      <c r="AL142" s="92">
        <v>1.5</v>
      </c>
      <c r="AM142" s="87" t="s">
        <v>54</v>
      </c>
      <c r="AN142" s="87" t="s">
        <v>54</v>
      </c>
      <c r="AO142" s="87">
        <v>0.15</v>
      </c>
      <c r="AP142" s="92">
        <v>0.15</v>
      </c>
      <c r="AQ142" s="92">
        <v>0</v>
      </c>
      <c r="AR142" s="92">
        <v>0</v>
      </c>
      <c r="AS142" s="87">
        <v>19</v>
      </c>
      <c r="AT142" s="87" t="s">
        <v>76</v>
      </c>
      <c r="AU142" s="87"/>
      <c r="AV142" s="87"/>
      <c r="AW142" s="79">
        <v>36</v>
      </c>
      <c r="BB142" s="87"/>
      <c r="BC142" s="79"/>
    </row>
    <row r="143" spans="1:55" ht="12.75">
      <c r="A143" s="6">
        <v>8</v>
      </c>
      <c r="B143" s="79" t="s">
        <v>114</v>
      </c>
      <c r="C143" s="86">
        <v>39316</v>
      </c>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v>3</v>
      </c>
      <c r="AC143" s="89">
        <v>39316</v>
      </c>
      <c r="AD143" s="90" t="s">
        <v>142</v>
      </c>
      <c r="AE143" s="87" t="s">
        <v>142</v>
      </c>
      <c r="AF143" s="90">
        <v>1</v>
      </c>
      <c r="AG143" s="91" t="s">
        <v>156</v>
      </c>
      <c r="AH143" s="87">
        <v>5</v>
      </c>
      <c r="AI143" s="87" t="s">
        <v>88</v>
      </c>
      <c r="AJ143" s="87" t="s">
        <v>154</v>
      </c>
      <c r="AK143" s="87">
        <v>4</v>
      </c>
      <c r="AL143" s="92">
        <v>1.5</v>
      </c>
      <c r="AM143" s="87" t="s">
        <v>54</v>
      </c>
      <c r="AN143" s="87" t="s">
        <v>54</v>
      </c>
      <c r="AO143" s="87">
        <v>0.15</v>
      </c>
      <c r="AP143" s="92">
        <v>0.15</v>
      </c>
      <c r="AQ143" s="92">
        <v>0</v>
      </c>
      <c r="AR143" s="92">
        <v>0</v>
      </c>
      <c r="AS143" s="87">
        <v>19</v>
      </c>
      <c r="AT143" s="87" t="s">
        <v>76</v>
      </c>
      <c r="AU143" s="87"/>
      <c r="AV143" s="87"/>
      <c r="AW143" s="79">
        <v>37</v>
      </c>
      <c r="BB143" s="79"/>
      <c r="BC143" s="79"/>
    </row>
    <row r="144" spans="1:55" ht="12.75">
      <c r="A144" s="6">
        <v>8</v>
      </c>
      <c r="B144" s="79" t="s">
        <v>114</v>
      </c>
      <c r="C144" s="86">
        <v>39316</v>
      </c>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v>3</v>
      </c>
      <c r="AC144" s="89">
        <v>39316</v>
      </c>
      <c r="AD144" s="90" t="s">
        <v>142</v>
      </c>
      <c r="AE144" s="87" t="s">
        <v>142</v>
      </c>
      <c r="AF144" s="90">
        <v>4</v>
      </c>
      <c r="AG144" s="91" t="s">
        <v>60</v>
      </c>
      <c r="AH144" s="87">
        <v>4</v>
      </c>
      <c r="AI144" s="87" t="s">
        <v>56</v>
      </c>
      <c r="AJ144" s="87" t="s">
        <v>154</v>
      </c>
      <c r="AK144" s="87">
        <v>4</v>
      </c>
      <c r="AL144" s="92">
        <v>1.5</v>
      </c>
      <c r="AM144" s="87" t="s">
        <v>54</v>
      </c>
      <c r="AN144" s="87" t="s">
        <v>54</v>
      </c>
      <c r="AO144" s="87">
        <v>0.15</v>
      </c>
      <c r="AP144" s="92">
        <v>0.15</v>
      </c>
      <c r="AQ144" s="92">
        <v>0</v>
      </c>
      <c r="AR144" s="92">
        <v>0</v>
      </c>
      <c r="AS144" s="87">
        <v>19</v>
      </c>
      <c r="AT144" s="87" t="s">
        <v>76</v>
      </c>
      <c r="AU144" s="87"/>
      <c r="AV144" s="87"/>
      <c r="AW144" s="79">
        <v>39</v>
      </c>
      <c r="BB144" s="79"/>
      <c r="BC144" s="79"/>
    </row>
    <row r="145" spans="1:55" ht="12.75">
      <c r="A145" s="6">
        <v>8</v>
      </c>
      <c r="B145" s="79" t="s">
        <v>114</v>
      </c>
      <c r="C145" s="86">
        <v>39316</v>
      </c>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v>3</v>
      </c>
      <c r="AC145" s="89">
        <v>39316</v>
      </c>
      <c r="AD145" s="90" t="s">
        <v>142</v>
      </c>
      <c r="AE145" s="87" t="s">
        <v>142</v>
      </c>
      <c r="AF145" s="90">
        <v>1</v>
      </c>
      <c r="AG145" s="91" t="s">
        <v>156</v>
      </c>
      <c r="AH145" s="87">
        <v>5</v>
      </c>
      <c r="AI145" s="87" t="s">
        <v>131</v>
      </c>
      <c r="AJ145" s="87" t="s">
        <v>154</v>
      </c>
      <c r="AK145" s="87">
        <v>3</v>
      </c>
      <c r="AL145" s="92">
        <v>0.3</v>
      </c>
      <c r="AM145" s="87" t="s">
        <v>54</v>
      </c>
      <c r="AN145" s="87" t="s">
        <v>54</v>
      </c>
      <c r="AO145" s="87">
        <v>0.08</v>
      </c>
      <c r="AP145" s="92">
        <v>0.1</v>
      </c>
      <c r="AQ145" s="92">
        <v>0</v>
      </c>
      <c r="AR145" s="92">
        <v>0</v>
      </c>
      <c r="AS145" s="87">
        <v>19</v>
      </c>
      <c r="AT145" s="87" t="s">
        <v>157</v>
      </c>
      <c r="AU145" s="87" t="s">
        <v>159</v>
      </c>
      <c r="AV145" s="87"/>
      <c r="AW145" s="79">
        <v>45</v>
      </c>
      <c r="BB145" s="79"/>
      <c r="BC145" s="79"/>
    </row>
    <row r="146" spans="1:55" ht="12.75">
      <c r="A146" s="6">
        <v>8</v>
      </c>
      <c r="B146" s="79" t="s">
        <v>114</v>
      </c>
      <c r="C146" s="86">
        <v>39316</v>
      </c>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v>3</v>
      </c>
      <c r="AC146" s="89">
        <v>39316</v>
      </c>
      <c r="AD146" s="90" t="s">
        <v>142</v>
      </c>
      <c r="AE146" s="87" t="s">
        <v>142</v>
      </c>
      <c r="AF146" s="90">
        <v>2</v>
      </c>
      <c r="AG146" s="91" t="s">
        <v>60</v>
      </c>
      <c r="AH146" s="87">
        <v>4</v>
      </c>
      <c r="AI146" s="87" t="s">
        <v>56</v>
      </c>
      <c r="AJ146" s="87" t="s">
        <v>154</v>
      </c>
      <c r="AK146" s="87">
        <v>3</v>
      </c>
      <c r="AL146" s="92">
        <v>0.2</v>
      </c>
      <c r="AM146" s="87" t="s">
        <v>54</v>
      </c>
      <c r="AN146" s="87" t="s">
        <v>54</v>
      </c>
      <c r="AO146" s="87">
        <v>0.2</v>
      </c>
      <c r="AP146" s="92"/>
      <c r="AQ146" s="92">
        <v>0.1</v>
      </c>
      <c r="AR146" s="92">
        <v>0</v>
      </c>
      <c r="AS146" s="87">
        <v>19</v>
      </c>
      <c r="AT146" s="87" t="s">
        <v>161</v>
      </c>
      <c r="AU146" s="87"/>
      <c r="AV146" s="87" t="s">
        <v>162</v>
      </c>
      <c r="AW146" s="79">
        <v>58</v>
      </c>
      <c r="BB146" s="79"/>
      <c r="BC146" s="79"/>
    </row>
    <row r="147" spans="1:55" ht="12.75">
      <c r="A147" s="6">
        <v>8</v>
      </c>
      <c r="B147" s="79" t="s">
        <v>114</v>
      </c>
      <c r="C147" s="86">
        <v>39316</v>
      </c>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87">
        <v>3</v>
      </c>
      <c r="AC147" s="89">
        <v>39316</v>
      </c>
      <c r="AD147" s="90" t="s">
        <v>142</v>
      </c>
      <c r="AE147" s="87" t="s">
        <v>142</v>
      </c>
      <c r="AF147" s="90">
        <v>2</v>
      </c>
      <c r="AG147" s="84" t="s">
        <v>156</v>
      </c>
      <c r="AH147" s="79"/>
      <c r="AI147" s="87" t="s">
        <v>59</v>
      </c>
      <c r="AJ147" s="87" t="s">
        <v>154</v>
      </c>
      <c r="AK147" s="87">
        <v>4</v>
      </c>
      <c r="AL147" s="92">
        <v>0.8</v>
      </c>
      <c r="AM147" s="87" t="s">
        <v>133</v>
      </c>
      <c r="AN147" s="87" t="s">
        <v>133</v>
      </c>
      <c r="AO147" s="87">
        <v>0.3</v>
      </c>
      <c r="AP147" s="85"/>
      <c r="AQ147" s="92">
        <v>0</v>
      </c>
      <c r="AR147" s="92">
        <v>0</v>
      </c>
      <c r="AS147" s="87">
        <v>19</v>
      </c>
      <c r="AT147" s="87" t="s">
        <v>57</v>
      </c>
      <c r="AU147" s="87"/>
      <c r="AV147" s="79"/>
      <c r="AW147" s="79">
        <v>65</v>
      </c>
      <c r="BB147" s="79"/>
      <c r="BC147" s="79"/>
    </row>
    <row r="148" spans="1:55" ht="12.75">
      <c r="A148" s="6">
        <v>12</v>
      </c>
      <c r="B148" s="79" t="s">
        <v>171</v>
      </c>
      <c r="C148" s="80">
        <v>39241</v>
      </c>
      <c r="D148" s="79" t="s">
        <v>109</v>
      </c>
      <c r="E148" s="79"/>
      <c r="F148" s="79"/>
      <c r="G148" s="79">
        <v>155</v>
      </c>
      <c r="H148" s="79"/>
      <c r="I148" s="79"/>
      <c r="J148" s="79"/>
      <c r="K148" s="79"/>
      <c r="L148" s="79"/>
      <c r="M148" s="79"/>
      <c r="N148" s="79">
        <v>158</v>
      </c>
      <c r="O148" s="79"/>
      <c r="P148" s="81">
        <v>0.5</v>
      </c>
      <c r="Q148" s="81">
        <v>0.6354166666666666</v>
      </c>
      <c r="R148" s="79" t="s">
        <v>110</v>
      </c>
      <c r="S148" s="79">
        <v>24</v>
      </c>
      <c r="T148" s="79">
        <v>16</v>
      </c>
      <c r="U148" s="79">
        <v>17</v>
      </c>
      <c r="V148" s="79">
        <v>25</v>
      </c>
      <c r="W148" s="79">
        <v>15</v>
      </c>
      <c r="X148" s="79">
        <v>15</v>
      </c>
      <c r="Y148" s="79" t="s">
        <v>50</v>
      </c>
      <c r="Z148" s="79" t="s">
        <v>51</v>
      </c>
      <c r="AA148" s="79" t="s">
        <v>50</v>
      </c>
      <c r="AB148" s="79">
        <v>2</v>
      </c>
      <c r="AC148" s="82">
        <v>39241</v>
      </c>
      <c r="AD148" s="83" t="s">
        <v>142</v>
      </c>
      <c r="AE148" s="79" t="s">
        <v>142</v>
      </c>
      <c r="AF148" s="83">
        <v>100</v>
      </c>
      <c r="AG148" s="84" t="s">
        <v>176</v>
      </c>
      <c r="AH148" s="79">
        <v>1</v>
      </c>
      <c r="AI148" s="79" t="s">
        <v>90</v>
      </c>
      <c r="AJ148" s="79" t="s">
        <v>139</v>
      </c>
      <c r="AK148" s="79">
        <v>2</v>
      </c>
      <c r="AL148" s="85"/>
      <c r="AM148" s="79" t="s">
        <v>52</v>
      </c>
      <c r="AN148" s="79"/>
      <c r="AO148" s="79">
        <v>0.75</v>
      </c>
      <c r="AP148" s="85">
        <v>0.9</v>
      </c>
      <c r="AQ148" s="85">
        <v>0.04</v>
      </c>
      <c r="AR148" s="85">
        <v>0.7</v>
      </c>
      <c r="AS148" s="79">
        <v>15</v>
      </c>
      <c r="AT148" s="79" t="s">
        <v>177</v>
      </c>
      <c r="AU148" s="79" t="s">
        <v>73</v>
      </c>
      <c r="AV148" s="79" t="s">
        <v>178</v>
      </c>
      <c r="AW148" s="79"/>
      <c r="BB148" s="79"/>
      <c r="BC148" s="79"/>
    </row>
    <row r="149" spans="1:55" ht="12.75">
      <c r="A149" s="6">
        <v>12</v>
      </c>
      <c r="B149" s="79" t="s">
        <v>171</v>
      </c>
      <c r="C149" s="80">
        <v>39241</v>
      </c>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v>2</v>
      </c>
      <c r="AC149" s="82">
        <v>39241</v>
      </c>
      <c r="AD149" s="83" t="s">
        <v>142</v>
      </c>
      <c r="AE149" s="79" t="s">
        <v>142</v>
      </c>
      <c r="AF149" s="83">
        <v>200</v>
      </c>
      <c r="AG149" s="84" t="s">
        <v>176</v>
      </c>
      <c r="AH149" s="79">
        <v>1</v>
      </c>
      <c r="AI149" s="79" t="s">
        <v>56</v>
      </c>
      <c r="AJ149" s="79" t="s">
        <v>139</v>
      </c>
      <c r="AK149" s="79">
        <v>1</v>
      </c>
      <c r="AL149" s="85"/>
      <c r="AM149" s="79" t="s">
        <v>54</v>
      </c>
      <c r="AN149" s="79"/>
      <c r="AO149" s="79">
        <v>0.8</v>
      </c>
      <c r="AP149" s="85">
        <v>0.3</v>
      </c>
      <c r="AQ149" s="85">
        <v>0.4</v>
      </c>
      <c r="AR149" s="85">
        <v>0.75</v>
      </c>
      <c r="AS149" s="79">
        <v>15</v>
      </c>
      <c r="AT149" s="79" t="s">
        <v>179</v>
      </c>
      <c r="AU149" s="79" t="s">
        <v>146</v>
      </c>
      <c r="AV149" s="79"/>
      <c r="AW149" s="79"/>
      <c r="BB149" s="79"/>
      <c r="BC149" s="87"/>
    </row>
    <row r="150" spans="1:55" ht="12.75">
      <c r="A150" s="6">
        <v>12</v>
      </c>
      <c r="B150" s="79" t="s">
        <v>171</v>
      </c>
      <c r="C150" s="80">
        <v>39241</v>
      </c>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v>2</v>
      </c>
      <c r="AC150" s="82">
        <v>39241</v>
      </c>
      <c r="AD150" s="83" t="s">
        <v>142</v>
      </c>
      <c r="AE150" s="79" t="s">
        <v>142</v>
      </c>
      <c r="AF150" s="83">
        <v>100</v>
      </c>
      <c r="AG150" s="84" t="s">
        <v>180</v>
      </c>
      <c r="AH150" s="79">
        <v>2</v>
      </c>
      <c r="AI150" s="79" t="s">
        <v>56</v>
      </c>
      <c r="AJ150" s="79" t="s">
        <v>139</v>
      </c>
      <c r="AK150" s="79">
        <v>1</v>
      </c>
      <c r="AL150" s="85"/>
      <c r="AM150" s="79" t="s">
        <v>52</v>
      </c>
      <c r="AN150" s="79"/>
      <c r="AO150" s="79">
        <v>2.8</v>
      </c>
      <c r="AP150" s="85">
        <v>2.8</v>
      </c>
      <c r="AQ150" s="85">
        <v>0.12</v>
      </c>
      <c r="AR150" s="85">
        <v>0.125</v>
      </c>
      <c r="AS150" s="79">
        <v>15</v>
      </c>
      <c r="AT150" s="79" t="s">
        <v>181</v>
      </c>
      <c r="AU150" s="79" t="s">
        <v>147</v>
      </c>
      <c r="AV150" s="79"/>
      <c r="AW150" s="79"/>
      <c r="BB150" s="79"/>
      <c r="BC150" s="87"/>
    </row>
    <row r="151" spans="1:55" ht="12.75">
      <c r="A151" s="6">
        <v>12</v>
      </c>
      <c r="B151" s="79" t="s">
        <v>171</v>
      </c>
      <c r="C151" s="80">
        <v>39241</v>
      </c>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v>2</v>
      </c>
      <c r="AC151" s="82">
        <v>39241</v>
      </c>
      <c r="AD151" s="83" t="s">
        <v>142</v>
      </c>
      <c r="AE151" s="79" t="s">
        <v>142</v>
      </c>
      <c r="AF151" s="83">
        <v>100</v>
      </c>
      <c r="AG151" s="84" t="s">
        <v>176</v>
      </c>
      <c r="AH151" s="79">
        <v>1</v>
      </c>
      <c r="AI151" s="79" t="s">
        <v>90</v>
      </c>
      <c r="AJ151" s="79" t="s">
        <v>139</v>
      </c>
      <c r="AK151" s="79">
        <v>1</v>
      </c>
      <c r="AL151" s="85"/>
      <c r="AM151" s="79" t="s">
        <v>54</v>
      </c>
      <c r="AN151" s="79"/>
      <c r="AO151" s="79">
        <v>0.4</v>
      </c>
      <c r="AP151" s="85">
        <v>0.6</v>
      </c>
      <c r="AQ151" s="85">
        <v>0.5</v>
      </c>
      <c r="AR151" s="85">
        <v>0.055</v>
      </c>
      <c r="AS151" s="79">
        <v>17</v>
      </c>
      <c r="AT151" s="79" t="s">
        <v>183</v>
      </c>
      <c r="AU151" s="79" t="s">
        <v>149</v>
      </c>
      <c r="AV151" s="79"/>
      <c r="AW151" s="79"/>
      <c r="BB151" s="79"/>
      <c r="BC151" s="87"/>
    </row>
    <row r="152" spans="1:55" ht="12.75">
      <c r="A152" s="6">
        <v>12</v>
      </c>
      <c r="B152" s="79" t="s">
        <v>171</v>
      </c>
      <c r="C152" s="80">
        <v>39241</v>
      </c>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79">
        <v>2</v>
      </c>
      <c r="AC152" s="82">
        <v>39241</v>
      </c>
      <c r="AD152" s="83" t="s">
        <v>142</v>
      </c>
      <c r="AE152" s="79" t="s">
        <v>142</v>
      </c>
      <c r="AF152" s="83">
        <v>70</v>
      </c>
      <c r="AG152" s="84" t="s">
        <v>184</v>
      </c>
      <c r="AH152" s="79">
        <v>1</v>
      </c>
      <c r="AI152" s="79" t="s">
        <v>90</v>
      </c>
      <c r="AJ152" s="79" t="s">
        <v>139</v>
      </c>
      <c r="AK152" s="79">
        <v>1</v>
      </c>
      <c r="AL152" s="85"/>
      <c r="AM152" s="79" t="s">
        <v>52</v>
      </c>
      <c r="AN152" s="79"/>
      <c r="AO152" s="79">
        <v>0.75</v>
      </c>
      <c r="AP152" s="85">
        <v>1</v>
      </c>
      <c r="AQ152" s="85">
        <v>0.02</v>
      </c>
      <c r="AR152" s="85">
        <v>0.3</v>
      </c>
      <c r="AS152" s="79">
        <v>16</v>
      </c>
      <c r="AT152" s="79" t="s">
        <v>183</v>
      </c>
      <c r="AU152" s="79" t="s">
        <v>152</v>
      </c>
      <c r="AV152" s="79"/>
      <c r="AW152" s="79"/>
      <c r="BB152" s="79"/>
      <c r="BC152" s="79"/>
    </row>
    <row r="153" spans="1:55" ht="12.75">
      <c r="A153" s="6">
        <v>12</v>
      </c>
      <c r="B153" s="79" t="s">
        <v>171</v>
      </c>
      <c r="C153" s="80">
        <v>39325</v>
      </c>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v>3</v>
      </c>
      <c r="AC153" s="82">
        <v>39325</v>
      </c>
      <c r="AD153" s="83" t="s">
        <v>142</v>
      </c>
      <c r="AE153" s="79" t="s">
        <v>142</v>
      </c>
      <c r="AF153" s="83">
        <v>1</v>
      </c>
      <c r="AG153" s="84" t="s">
        <v>187</v>
      </c>
      <c r="AH153" s="79">
        <v>5</v>
      </c>
      <c r="AI153" s="79" t="s">
        <v>103</v>
      </c>
      <c r="AJ153" s="79" t="s">
        <v>53</v>
      </c>
      <c r="AK153" s="79">
        <v>1</v>
      </c>
      <c r="AL153" s="85">
        <v>2</v>
      </c>
      <c r="AM153" s="79" t="s">
        <v>54</v>
      </c>
      <c r="AN153" s="79" t="s">
        <v>54</v>
      </c>
      <c r="AO153" s="128">
        <v>0.2625</v>
      </c>
      <c r="AP153" s="129">
        <v>0.2625</v>
      </c>
      <c r="AQ153" s="92">
        <v>0</v>
      </c>
      <c r="AR153" s="92">
        <v>0</v>
      </c>
      <c r="AS153" s="79">
        <v>25</v>
      </c>
      <c r="AT153" s="79" t="s">
        <v>186</v>
      </c>
      <c r="AU153" s="79"/>
      <c r="AV153" s="79" t="s">
        <v>188</v>
      </c>
      <c r="AW153" s="79"/>
      <c r="BB153" s="79"/>
      <c r="BC153" s="87"/>
    </row>
    <row r="154" spans="1:55" ht="12.75">
      <c r="A154" s="6">
        <v>12</v>
      </c>
      <c r="B154" s="79" t="s">
        <v>171</v>
      </c>
      <c r="C154" s="80">
        <v>39325</v>
      </c>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87"/>
      <c r="AB154" s="87">
        <v>3</v>
      </c>
      <c r="AC154" s="82">
        <v>39325</v>
      </c>
      <c r="AD154" s="83" t="s">
        <v>142</v>
      </c>
      <c r="AE154" s="79" t="s">
        <v>142</v>
      </c>
      <c r="AF154" s="83">
        <v>1</v>
      </c>
      <c r="AG154" s="84" t="s">
        <v>189</v>
      </c>
      <c r="AH154" s="79">
        <v>4</v>
      </c>
      <c r="AI154" s="79" t="s">
        <v>103</v>
      </c>
      <c r="AJ154" s="79" t="s">
        <v>83</v>
      </c>
      <c r="AK154" s="79">
        <v>1</v>
      </c>
      <c r="AL154" s="85">
        <v>2</v>
      </c>
      <c r="AM154" s="79" t="s">
        <v>133</v>
      </c>
      <c r="AN154" s="79" t="s">
        <v>54</v>
      </c>
      <c r="AO154" s="79">
        <v>0.6</v>
      </c>
      <c r="AP154" s="85">
        <v>0.6</v>
      </c>
      <c r="AQ154" s="92">
        <v>0</v>
      </c>
      <c r="AR154" s="92">
        <v>0</v>
      </c>
      <c r="AS154" s="79">
        <v>25</v>
      </c>
      <c r="AT154" s="79" t="s">
        <v>190</v>
      </c>
      <c r="AU154" s="79"/>
      <c r="AV154" s="79"/>
      <c r="AW154" s="79"/>
      <c r="BB154" s="79"/>
      <c r="BC154" s="87"/>
    </row>
    <row r="155" spans="1:55" ht="12.75">
      <c r="A155" s="6">
        <v>12</v>
      </c>
      <c r="B155" s="79" t="s">
        <v>171</v>
      </c>
      <c r="C155" s="80">
        <v>39325</v>
      </c>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87"/>
      <c r="AB155" s="87">
        <v>3</v>
      </c>
      <c r="AC155" s="82">
        <v>39325</v>
      </c>
      <c r="AD155" s="83" t="s">
        <v>142</v>
      </c>
      <c r="AE155" s="79" t="s">
        <v>142</v>
      </c>
      <c r="AF155" s="83">
        <v>2</v>
      </c>
      <c r="AG155" s="84" t="s">
        <v>191</v>
      </c>
      <c r="AH155" s="79">
        <v>4</v>
      </c>
      <c r="AI155" s="79" t="s">
        <v>103</v>
      </c>
      <c r="AJ155" s="79" t="s">
        <v>83</v>
      </c>
      <c r="AK155" s="79">
        <v>1</v>
      </c>
      <c r="AL155" s="85">
        <v>1.5</v>
      </c>
      <c r="AM155" s="79" t="s">
        <v>164</v>
      </c>
      <c r="AN155" s="79" t="s">
        <v>54</v>
      </c>
      <c r="AO155" s="79">
        <v>0.7</v>
      </c>
      <c r="AP155" s="85">
        <v>0.7</v>
      </c>
      <c r="AQ155" s="92">
        <v>0</v>
      </c>
      <c r="AR155" s="92">
        <v>0</v>
      </c>
      <c r="AS155" s="79">
        <v>25</v>
      </c>
      <c r="AT155" s="79" t="s">
        <v>190</v>
      </c>
      <c r="AU155" s="79"/>
      <c r="AV155" s="79"/>
      <c r="AW155" s="79"/>
      <c r="BB155" s="79"/>
      <c r="BC155" s="87"/>
    </row>
    <row r="156" spans="1:55" ht="12.75">
      <c r="A156" s="6">
        <v>12</v>
      </c>
      <c r="B156" s="79" t="s">
        <v>171</v>
      </c>
      <c r="C156" s="80">
        <v>39325</v>
      </c>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87"/>
      <c r="AB156" s="87">
        <v>3</v>
      </c>
      <c r="AC156" s="82">
        <v>39325</v>
      </c>
      <c r="AD156" s="83" t="s">
        <v>142</v>
      </c>
      <c r="AE156" s="79" t="s">
        <v>142</v>
      </c>
      <c r="AF156" s="83">
        <v>2</v>
      </c>
      <c r="AG156" s="84" t="s">
        <v>189</v>
      </c>
      <c r="AH156" s="79">
        <v>4</v>
      </c>
      <c r="AI156" s="79" t="s">
        <v>103</v>
      </c>
      <c r="AJ156" s="79" t="s">
        <v>53</v>
      </c>
      <c r="AK156" s="79">
        <v>1</v>
      </c>
      <c r="AL156" s="85">
        <v>0.5</v>
      </c>
      <c r="AM156" s="79" t="s">
        <v>164</v>
      </c>
      <c r="AN156" s="79" t="s">
        <v>54</v>
      </c>
      <c r="AO156" s="79">
        <v>0.7</v>
      </c>
      <c r="AP156" s="85">
        <v>0.7</v>
      </c>
      <c r="AQ156" s="92">
        <v>0</v>
      </c>
      <c r="AR156" s="92">
        <v>0</v>
      </c>
      <c r="AS156" s="79">
        <v>25</v>
      </c>
      <c r="AT156" s="79" t="s">
        <v>192</v>
      </c>
      <c r="AU156" s="79"/>
      <c r="AV156" s="79"/>
      <c r="AW156" s="79"/>
      <c r="BB156" s="79"/>
      <c r="BC156" s="87"/>
    </row>
    <row r="157" spans="1:55" ht="12.75">
      <c r="A157" s="6">
        <v>12</v>
      </c>
      <c r="B157" s="79" t="s">
        <v>171</v>
      </c>
      <c r="C157" s="80">
        <v>39325</v>
      </c>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87"/>
      <c r="AB157" s="87">
        <v>3</v>
      </c>
      <c r="AC157" s="82">
        <v>39325</v>
      </c>
      <c r="AD157" s="83" t="s">
        <v>142</v>
      </c>
      <c r="AE157" s="79" t="s">
        <v>142</v>
      </c>
      <c r="AF157" s="83">
        <v>1</v>
      </c>
      <c r="AG157" s="84" t="s">
        <v>191</v>
      </c>
      <c r="AH157" s="79">
        <v>4</v>
      </c>
      <c r="AI157" s="79" t="s">
        <v>103</v>
      </c>
      <c r="AJ157" s="79" t="s">
        <v>53</v>
      </c>
      <c r="AK157" s="79">
        <v>1</v>
      </c>
      <c r="AL157" s="85">
        <v>3</v>
      </c>
      <c r="AM157" s="79" t="s">
        <v>133</v>
      </c>
      <c r="AN157" s="79" t="s">
        <v>54</v>
      </c>
      <c r="AO157" s="79">
        <v>0.6</v>
      </c>
      <c r="AP157" s="85">
        <v>0.6</v>
      </c>
      <c r="AQ157" s="85">
        <v>0.05</v>
      </c>
      <c r="AR157" s="92">
        <v>0</v>
      </c>
      <c r="AS157" s="79">
        <v>23</v>
      </c>
      <c r="AT157" s="79" t="s">
        <v>193</v>
      </c>
      <c r="AU157" s="79"/>
      <c r="AV157" s="79"/>
      <c r="AW157" s="79"/>
      <c r="BB157" s="79"/>
      <c r="BC157" s="87"/>
    </row>
    <row r="158" spans="1:55" ht="12.75">
      <c r="A158" s="6">
        <v>12</v>
      </c>
      <c r="B158" s="79" t="s">
        <v>171</v>
      </c>
      <c r="C158" s="80">
        <v>39325</v>
      </c>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87"/>
      <c r="AB158" s="87">
        <v>3</v>
      </c>
      <c r="AC158" s="82">
        <v>39325</v>
      </c>
      <c r="AD158" s="83" t="s">
        <v>142</v>
      </c>
      <c r="AE158" s="79" t="s">
        <v>142</v>
      </c>
      <c r="AF158" s="83">
        <v>2</v>
      </c>
      <c r="AG158" s="84" t="s">
        <v>194</v>
      </c>
      <c r="AH158" s="79">
        <v>4</v>
      </c>
      <c r="AI158" s="79" t="s">
        <v>103</v>
      </c>
      <c r="AJ158" s="79" t="s">
        <v>53</v>
      </c>
      <c r="AK158" s="79">
        <v>1</v>
      </c>
      <c r="AL158" s="85">
        <v>0.5</v>
      </c>
      <c r="AM158" s="79" t="s">
        <v>54</v>
      </c>
      <c r="AN158" s="79" t="s">
        <v>54</v>
      </c>
      <c r="AO158" s="79">
        <v>0.65</v>
      </c>
      <c r="AP158" s="85">
        <v>0.65</v>
      </c>
      <c r="AQ158" s="92">
        <v>0</v>
      </c>
      <c r="AR158" s="92">
        <v>0</v>
      </c>
      <c r="AS158" s="79">
        <v>23</v>
      </c>
      <c r="AT158" s="79" t="s">
        <v>193</v>
      </c>
      <c r="AU158" s="79"/>
      <c r="AV158" s="79" t="s">
        <v>195</v>
      </c>
      <c r="AW158" s="79"/>
      <c r="BB158" s="79"/>
      <c r="BC158" s="87"/>
    </row>
    <row r="159" spans="1:55" ht="12.75">
      <c r="A159" s="6">
        <v>14</v>
      </c>
      <c r="B159" s="79" t="s">
        <v>197</v>
      </c>
      <c r="C159" s="80">
        <v>39315</v>
      </c>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87">
        <v>3</v>
      </c>
      <c r="AC159" s="82">
        <v>39315</v>
      </c>
      <c r="AD159" s="90" t="s">
        <v>142</v>
      </c>
      <c r="AE159" s="87" t="s">
        <v>142</v>
      </c>
      <c r="AF159" s="90">
        <v>2</v>
      </c>
      <c r="AG159" s="87">
        <v>50</v>
      </c>
      <c r="AH159" s="79">
        <v>3</v>
      </c>
      <c r="AI159" s="87" t="s">
        <v>59</v>
      </c>
      <c r="AJ159" s="87" t="s">
        <v>203</v>
      </c>
      <c r="AK159" s="87">
        <v>1</v>
      </c>
      <c r="AL159" s="92">
        <v>0.25</v>
      </c>
      <c r="AM159" s="87" t="s">
        <v>54</v>
      </c>
      <c r="AN159" s="87" t="s">
        <v>54</v>
      </c>
      <c r="AO159" s="128">
        <v>0.164</v>
      </c>
      <c r="AP159" s="85">
        <v>0.05</v>
      </c>
      <c r="AQ159" s="85">
        <v>0.2</v>
      </c>
      <c r="AR159" s="85">
        <v>0.2</v>
      </c>
      <c r="AS159" s="79">
        <v>67</v>
      </c>
      <c r="AT159" s="87"/>
      <c r="AU159" s="87"/>
      <c r="AV159" s="87" t="s">
        <v>204</v>
      </c>
      <c r="AW159" s="79">
        <v>13</v>
      </c>
      <c r="BB159" s="79"/>
      <c r="BC159" s="87"/>
    </row>
    <row r="160" spans="1:55" ht="12.75">
      <c r="A160" s="6">
        <v>20</v>
      </c>
      <c r="B160" s="79" t="s">
        <v>212</v>
      </c>
      <c r="C160" s="80">
        <v>39240</v>
      </c>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v>2</v>
      </c>
      <c r="AC160" s="82">
        <v>39240</v>
      </c>
      <c r="AD160" s="83" t="s">
        <v>142</v>
      </c>
      <c r="AE160" s="79" t="s">
        <v>142</v>
      </c>
      <c r="AF160" s="83">
        <v>1000</v>
      </c>
      <c r="AG160" s="84" t="s">
        <v>226</v>
      </c>
      <c r="AH160" s="83" t="s">
        <v>227</v>
      </c>
      <c r="AI160" s="79" t="s">
        <v>56</v>
      </c>
      <c r="AJ160" s="79" t="s">
        <v>139</v>
      </c>
      <c r="AK160" s="79">
        <v>1</v>
      </c>
      <c r="AL160" s="85"/>
      <c r="AM160" s="79" t="s">
        <v>54</v>
      </c>
      <c r="AN160" s="79"/>
      <c r="AO160" s="79">
        <v>0.43</v>
      </c>
      <c r="AP160" s="85">
        <v>0.5</v>
      </c>
      <c r="AQ160" s="85">
        <v>0.1</v>
      </c>
      <c r="AR160" s="85">
        <v>0.17</v>
      </c>
      <c r="AS160" s="79">
        <v>16</v>
      </c>
      <c r="AT160" s="79" t="s">
        <v>225</v>
      </c>
      <c r="AU160" s="79" t="s">
        <v>73</v>
      </c>
      <c r="AV160" s="79"/>
      <c r="AW160" s="79"/>
      <c r="BB160" s="79"/>
      <c r="BC160" s="87"/>
    </row>
    <row r="161" spans="1:55" ht="12.75">
      <c r="A161" s="6">
        <v>20</v>
      </c>
      <c r="B161" s="79" t="s">
        <v>212</v>
      </c>
      <c r="C161" s="80">
        <v>39240</v>
      </c>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v>2</v>
      </c>
      <c r="AC161" s="82">
        <v>39240</v>
      </c>
      <c r="AD161" s="83" t="s">
        <v>142</v>
      </c>
      <c r="AE161" s="79" t="s">
        <v>142</v>
      </c>
      <c r="AF161" s="83">
        <v>500</v>
      </c>
      <c r="AG161" s="84" t="s">
        <v>226</v>
      </c>
      <c r="AH161" s="83" t="s">
        <v>227</v>
      </c>
      <c r="AI161" s="79" t="s">
        <v>56</v>
      </c>
      <c r="AJ161" s="79" t="s">
        <v>139</v>
      </c>
      <c r="AK161" s="79">
        <v>1</v>
      </c>
      <c r="AL161" s="85"/>
      <c r="AM161" s="79" t="s">
        <v>54</v>
      </c>
      <c r="AN161" s="79"/>
      <c r="AO161" s="79">
        <v>1.1</v>
      </c>
      <c r="AP161" s="85">
        <v>0.33</v>
      </c>
      <c r="AQ161" s="85">
        <v>0.02</v>
      </c>
      <c r="AR161" s="85">
        <v>0.2</v>
      </c>
      <c r="AS161" s="79">
        <v>17</v>
      </c>
      <c r="AT161" s="79" t="s">
        <v>230</v>
      </c>
      <c r="AU161" s="79" t="s">
        <v>146</v>
      </c>
      <c r="AV161" s="79"/>
      <c r="AW161" s="79"/>
      <c r="BB161" s="79"/>
      <c r="BC161" s="87"/>
    </row>
    <row r="162" spans="1:55" ht="12.75">
      <c r="A162" s="6">
        <v>20</v>
      </c>
      <c r="B162" s="79" t="s">
        <v>212</v>
      </c>
      <c r="C162" s="80">
        <v>39240</v>
      </c>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v>2</v>
      </c>
      <c r="AC162" s="82">
        <v>39240</v>
      </c>
      <c r="AD162" s="83" t="s">
        <v>142</v>
      </c>
      <c r="AE162" s="79" t="s">
        <v>142</v>
      </c>
      <c r="AF162" s="83">
        <v>200</v>
      </c>
      <c r="AG162" s="84" t="s">
        <v>231</v>
      </c>
      <c r="AH162" s="83">
        <v>1</v>
      </c>
      <c r="AI162" s="79" t="s">
        <v>90</v>
      </c>
      <c r="AJ162" s="79" t="s">
        <v>139</v>
      </c>
      <c r="AK162" s="79">
        <v>1</v>
      </c>
      <c r="AL162" s="85"/>
      <c r="AM162" s="79" t="s">
        <v>54</v>
      </c>
      <c r="AN162" s="79" t="s">
        <v>54</v>
      </c>
      <c r="AO162" s="79">
        <v>0.4</v>
      </c>
      <c r="AP162" s="85">
        <v>0.4</v>
      </c>
      <c r="AQ162" s="85">
        <v>0.08</v>
      </c>
      <c r="AR162" s="85">
        <v>0.12</v>
      </c>
      <c r="AS162" s="79">
        <v>16</v>
      </c>
      <c r="AT162" s="79" t="s">
        <v>230</v>
      </c>
      <c r="AU162" s="79" t="s">
        <v>147</v>
      </c>
      <c r="AV162" s="79"/>
      <c r="AW162" s="79"/>
      <c r="BB162" s="79"/>
      <c r="BC162" s="79"/>
    </row>
    <row r="163" spans="1:55" ht="12.75">
      <c r="A163" s="6">
        <v>20</v>
      </c>
      <c r="B163" s="79" t="s">
        <v>212</v>
      </c>
      <c r="C163" s="80">
        <v>39240</v>
      </c>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79">
        <v>2</v>
      </c>
      <c r="AC163" s="82">
        <v>39240</v>
      </c>
      <c r="AD163" s="83" t="s">
        <v>142</v>
      </c>
      <c r="AE163" s="79" t="s">
        <v>142</v>
      </c>
      <c r="AF163" s="83">
        <v>300</v>
      </c>
      <c r="AG163" s="84" t="s">
        <v>233</v>
      </c>
      <c r="AH163" s="83" t="s">
        <v>227</v>
      </c>
      <c r="AI163" s="79" t="s">
        <v>145</v>
      </c>
      <c r="AJ163" s="79" t="s">
        <v>139</v>
      </c>
      <c r="AK163" s="79">
        <v>1</v>
      </c>
      <c r="AL163" s="85"/>
      <c r="AM163" s="79" t="s">
        <v>54</v>
      </c>
      <c r="AN163" s="79" t="s">
        <v>54</v>
      </c>
      <c r="AO163" s="79">
        <v>1.1</v>
      </c>
      <c r="AP163" s="85">
        <v>0.7</v>
      </c>
      <c r="AQ163" s="85">
        <v>0.11</v>
      </c>
      <c r="AR163" s="85">
        <v>0.12</v>
      </c>
      <c r="AS163" s="79">
        <v>17</v>
      </c>
      <c r="AT163" s="79" t="s">
        <v>232</v>
      </c>
      <c r="AU163" s="79" t="s">
        <v>149</v>
      </c>
      <c r="AV163" s="79"/>
      <c r="AW163" s="79"/>
      <c r="BB163" s="79"/>
      <c r="BC163" s="79"/>
    </row>
    <row r="164" spans="1:55" ht="12.75">
      <c r="A164" s="6">
        <v>20</v>
      </c>
      <c r="B164" s="79" t="s">
        <v>212</v>
      </c>
      <c r="C164" s="80">
        <v>39240</v>
      </c>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79">
        <v>2</v>
      </c>
      <c r="AC164" s="82">
        <v>39240</v>
      </c>
      <c r="AD164" s="90" t="s">
        <v>142</v>
      </c>
      <c r="AE164" s="87" t="s">
        <v>142</v>
      </c>
      <c r="AF164" s="90">
        <v>200</v>
      </c>
      <c r="AG164" s="84" t="s">
        <v>234</v>
      </c>
      <c r="AH164" s="83" t="s">
        <v>227</v>
      </c>
      <c r="AI164" s="79" t="s">
        <v>56</v>
      </c>
      <c r="AJ164" s="79" t="s">
        <v>139</v>
      </c>
      <c r="AK164" s="79">
        <v>1</v>
      </c>
      <c r="AL164" s="85"/>
      <c r="AM164" s="79" t="s">
        <v>54</v>
      </c>
      <c r="AN164" s="79"/>
      <c r="AO164" s="79"/>
      <c r="AP164" s="85"/>
      <c r="AQ164" s="92">
        <v>0</v>
      </c>
      <c r="AR164" s="92">
        <v>0</v>
      </c>
      <c r="AS164" s="79"/>
      <c r="AT164" s="79" t="s">
        <v>232</v>
      </c>
      <c r="AU164" s="79" t="s">
        <v>152</v>
      </c>
      <c r="AV164" s="79"/>
      <c r="AW164" s="79"/>
      <c r="BB164" s="79"/>
      <c r="BC164" s="79"/>
    </row>
    <row r="165" spans="1:55" ht="12.75">
      <c r="A165" s="6">
        <v>20</v>
      </c>
      <c r="B165" s="79" t="s">
        <v>212</v>
      </c>
      <c r="C165" s="80">
        <v>39240</v>
      </c>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v>2</v>
      </c>
      <c r="AC165" s="82">
        <v>39240</v>
      </c>
      <c r="AD165" s="83" t="s">
        <v>142</v>
      </c>
      <c r="AE165" s="79" t="s">
        <v>142</v>
      </c>
      <c r="AF165" s="83">
        <v>500</v>
      </c>
      <c r="AG165" s="84"/>
      <c r="AH165" s="83">
        <v>1</v>
      </c>
      <c r="AI165" s="79" t="s">
        <v>56</v>
      </c>
      <c r="AJ165" s="79" t="s">
        <v>139</v>
      </c>
      <c r="AK165" s="79">
        <v>1</v>
      </c>
      <c r="AL165" s="85"/>
      <c r="AM165" s="79" t="s">
        <v>54</v>
      </c>
      <c r="AN165" s="79"/>
      <c r="AO165" s="79">
        <v>0.4</v>
      </c>
      <c r="AP165" s="85">
        <v>0.45</v>
      </c>
      <c r="AQ165" s="85">
        <v>0.17</v>
      </c>
      <c r="AR165" s="85">
        <v>0.17</v>
      </c>
      <c r="AS165" s="79">
        <v>17</v>
      </c>
      <c r="AT165" s="79" t="s">
        <v>245</v>
      </c>
      <c r="AU165" s="79" t="s">
        <v>250</v>
      </c>
      <c r="AV165" s="79"/>
      <c r="AW165" s="79"/>
      <c r="BB165" s="79"/>
      <c r="BC165" s="79"/>
    </row>
    <row r="166" spans="1:55" ht="12.75">
      <c r="A166" s="6">
        <v>20</v>
      </c>
      <c r="B166" s="79" t="s">
        <v>212</v>
      </c>
      <c r="C166" s="80">
        <v>39240</v>
      </c>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v>2</v>
      </c>
      <c r="AC166" s="82">
        <v>39240</v>
      </c>
      <c r="AD166" s="83" t="s">
        <v>142</v>
      </c>
      <c r="AE166" s="79" t="s">
        <v>142</v>
      </c>
      <c r="AF166" s="83">
        <v>10</v>
      </c>
      <c r="AG166" s="84" t="s">
        <v>252</v>
      </c>
      <c r="AH166" s="83">
        <v>2</v>
      </c>
      <c r="AI166" s="79" t="s">
        <v>90</v>
      </c>
      <c r="AJ166" s="79" t="s">
        <v>139</v>
      </c>
      <c r="AK166" s="79">
        <v>1</v>
      </c>
      <c r="AL166" s="85"/>
      <c r="AM166" s="79" t="s">
        <v>54</v>
      </c>
      <c r="AN166" s="79"/>
      <c r="AO166" s="79"/>
      <c r="AP166" s="85"/>
      <c r="AQ166" s="92">
        <v>0</v>
      </c>
      <c r="AR166" s="92">
        <v>0</v>
      </c>
      <c r="AS166" s="79">
        <v>17</v>
      </c>
      <c r="AT166" s="79" t="s">
        <v>251</v>
      </c>
      <c r="AU166" s="79" t="s">
        <v>253</v>
      </c>
      <c r="AV166" s="79"/>
      <c r="AW166" s="79"/>
      <c r="BB166" s="79"/>
      <c r="BC166" s="79"/>
    </row>
    <row r="167" spans="1:55" ht="12.75">
      <c r="A167" s="6">
        <v>20</v>
      </c>
      <c r="B167" s="79" t="s">
        <v>212</v>
      </c>
      <c r="C167" s="80">
        <v>39240</v>
      </c>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v>2</v>
      </c>
      <c r="AC167" s="82">
        <v>39240</v>
      </c>
      <c r="AD167" s="83" t="s">
        <v>142</v>
      </c>
      <c r="AE167" s="79" t="s">
        <v>142</v>
      </c>
      <c r="AF167" s="83">
        <v>200</v>
      </c>
      <c r="AG167" s="84" t="s">
        <v>257</v>
      </c>
      <c r="AH167" s="83">
        <v>2</v>
      </c>
      <c r="AI167" s="79" t="s">
        <v>56</v>
      </c>
      <c r="AJ167" s="79" t="s">
        <v>139</v>
      </c>
      <c r="AK167" s="79">
        <v>1</v>
      </c>
      <c r="AL167" s="85"/>
      <c r="AM167" s="79" t="s">
        <v>54</v>
      </c>
      <c r="AN167" s="79"/>
      <c r="AO167" s="79">
        <v>0.6</v>
      </c>
      <c r="AP167" s="85">
        <v>0.5</v>
      </c>
      <c r="AQ167" s="85">
        <v>0.1</v>
      </c>
      <c r="AR167" s="85">
        <v>0.7</v>
      </c>
      <c r="AS167" s="79">
        <v>19</v>
      </c>
      <c r="AT167" s="79" t="s">
        <v>255</v>
      </c>
      <c r="AU167" s="79" t="s">
        <v>258</v>
      </c>
      <c r="AV167" s="79"/>
      <c r="AW167" s="79"/>
      <c r="BB167" s="79"/>
      <c r="BC167" s="79"/>
    </row>
    <row r="168" spans="1:55" ht="12.75">
      <c r="A168" s="6">
        <v>20</v>
      </c>
      <c r="B168" s="79" t="s">
        <v>212</v>
      </c>
      <c r="C168" s="80">
        <v>39315</v>
      </c>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87">
        <v>3</v>
      </c>
      <c r="AC168" s="82">
        <v>39315</v>
      </c>
      <c r="AD168" s="90" t="s">
        <v>142</v>
      </c>
      <c r="AE168" s="87" t="s">
        <v>142</v>
      </c>
      <c r="AF168" s="90">
        <v>18</v>
      </c>
      <c r="AG168" s="84"/>
      <c r="AH168" s="83">
        <v>4</v>
      </c>
      <c r="AI168" s="79" t="s">
        <v>165</v>
      </c>
      <c r="AJ168" s="79" t="s">
        <v>203</v>
      </c>
      <c r="AK168" s="79">
        <v>1</v>
      </c>
      <c r="AL168" s="85">
        <v>0.9</v>
      </c>
      <c r="AM168" s="79" t="s">
        <v>54</v>
      </c>
      <c r="AN168" s="79" t="s">
        <v>54</v>
      </c>
      <c r="AO168" s="79">
        <v>0.5</v>
      </c>
      <c r="AP168" s="85"/>
      <c r="AQ168" s="85">
        <v>0</v>
      </c>
      <c r="AR168" s="92">
        <v>0</v>
      </c>
      <c r="AS168" s="79">
        <v>22.5</v>
      </c>
      <c r="AT168" s="79" t="s">
        <v>259</v>
      </c>
      <c r="AU168" s="79"/>
      <c r="AV168" s="79"/>
      <c r="AW168" s="79"/>
      <c r="BB168" s="79"/>
      <c r="BC168" s="87"/>
    </row>
    <row r="169" spans="1:55" ht="12.75">
      <c r="A169" s="6">
        <v>20</v>
      </c>
      <c r="B169" s="79" t="s">
        <v>212</v>
      </c>
      <c r="C169" s="80">
        <v>39315</v>
      </c>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87">
        <v>3</v>
      </c>
      <c r="AC169" s="82">
        <v>39315</v>
      </c>
      <c r="AD169" s="90" t="s">
        <v>142</v>
      </c>
      <c r="AE169" s="87" t="s">
        <v>142</v>
      </c>
      <c r="AF169" s="90">
        <v>4</v>
      </c>
      <c r="AG169" s="84"/>
      <c r="AH169" s="83">
        <v>5</v>
      </c>
      <c r="AI169" s="79" t="s">
        <v>165</v>
      </c>
      <c r="AJ169" s="79" t="s">
        <v>203</v>
      </c>
      <c r="AK169" s="79">
        <v>1</v>
      </c>
      <c r="AL169" s="85">
        <v>0.9</v>
      </c>
      <c r="AM169" s="79" t="s">
        <v>54</v>
      </c>
      <c r="AN169" s="79" t="s">
        <v>54</v>
      </c>
      <c r="AO169" s="79">
        <v>0.5</v>
      </c>
      <c r="AP169" s="85"/>
      <c r="AQ169" s="85">
        <v>0</v>
      </c>
      <c r="AR169" s="92">
        <v>0</v>
      </c>
      <c r="AS169" s="79">
        <v>22.5</v>
      </c>
      <c r="AT169" s="79" t="s">
        <v>259</v>
      </c>
      <c r="AU169" s="79"/>
      <c r="AV169" s="79"/>
      <c r="AW169" s="79"/>
      <c r="BB169" s="79"/>
      <c r="BC169" s="79"/>
    </row>
    <row r="170" spans="1:55" ht="12.75">
      <c r="A170" s="6">
        <v>20</v>
      </c>
      <c r="B170" s="79" t="s">
        <v>212</v>
      </c>
      <c r="C170" s="80">
        <v>39315</v>
      </c>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87">
        <v>3</v>
      </c>
      <c r="AC170" s="82">
        <v>39315</v>
      </c>
      <c r="AD170" s="90" t="s">
        <v>142</v>
      </c>
      <c r="AE170" s="87" t="s">
        <v>142</v>
      </c>
      <c r="AF170" s="90">
        <v>8</v>
      </c>
      <c r="AG170" s="84"/>
      <c r="AH170" s="83">
        <v>4</v>
      </c>
      <c r="AI170" s="79" t="s">
        <v>56</v>
      </c>
      <c r="AJ170" s="79" t="s">
        <v>203</v>
      </c>
      <c r="AK170" s="79">
        <v>1</v>
      </c>
      <c r="AL170" s="85">
        <v>0</v>
      </c>
      <c r="AM170" s="79" t="s">
        <v>54</v>
      </c>
      <c r="AN170" s="79" t="s">
        <v>54</v>
      </c>
      <c r="AO170" s="79">
        <v>0.3</v>
      </c>
      <c r="AP170" s="85"/>
      <c r="AQ170" s="85">
        <v>0.01</v>
      </c>
      <c r="AR170" s="92">
        <v>0</v>
      </c>
      <c r="AS170" s="79"/>
      <c r="AT170" s="79" t="s">
        <v>259</v>
      </c>
      <c r="AU170" s="79"/>
      <c r="AV170" s="79"/>
      <c r="AW170" s="79"/>
      <c r="BB170" s="79"/>
      <c r="BC170" s="79"/>
    </row>
    <row r="171" spans="1:55" ht="12.75">
      <c r="A171" s="6">
        <v>20</v>
      </c>
      <c r="B171" s="79" t="s">
        <v>212</v>
      </c>
      <c r="C171" s="80">
        <v>39315</v>
      </c>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87">
        <v>3</v>
      </c>
      <c r="AC171" s="82">
        <v>39315</v>
      </c>
      <c r="AD171" s="90" t="s">
        <v>142</v>
      </c>
      <c r="AE171" s="87" t="s">
        <v>142</v>
      </c>
      <c r="AF171" s="90">
        <v>2</v>
      </c>
      <c r="AG171" s="84"/>
      <c r="AH171" s="90">
        <v>5</v>
      </c>
      <c r="AI171" s="79" t="s">
        <v>56</v>
      </c>
      <c r="AJ171" s="79" t="s">
        <v>203</v>
      </c>
      <c r="AK171" s="79">
        <v>1</v>
      </c>
      <c r="AL171" s="85">
        <v>0.4</v>
      </c>
      <c r="AM171" s="79" t="s">
        <v>54</v>
      </c>
      <c r="AN171" s="79" t="s">
        <v>54</v>
      </c>
      <c r="AO171" s="79">
        <v>0.3</v>
      </c>
      <c r="AP171" s="85"/>
      <c r="AQ171" s="85">
        <v>0.01</v>
      </c>
      <c r="AR171" s="92">
        <v>0</v>
      </c>
      <c r="AS171" s="79">
        <v>22.5</v>
      </c>
      <c r="AT171" s="79" t="s">
        <v>261</v>
      </c>
      <c r="AU171" s="79" t="s">
        <v>262</v>
      </c>
      <c r="AV171" s="79" t="s">
        <v>260</v>
      </c>
      <c r="AW171" s="79"/>
      <c r="BB171" s="79"/>
      <c r="BC171" s="79"/>
    </row>
    <row r="172" spans="1:55" ht="12.75">
      <c r="A172" s="6">
        <v>20</v>
      </c>
      <c r="B172" s="79" t="s">
        <v>212</v>
      </c>
      <c r="C172" s="80">
        <v>39315</v>
      </c>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87">
        <v>3</v>
      </c>
      <c r="AC172" s="82">
        <v>39315</v>
      </c>
      <c r="AD172" s="90" t="s">
        <v>142</v>
      </c>
      <c r="AE172" s="87" t="s">
        <v>142</v>
      </c>
      <c r="AF172" s="90">
        <v>6</v>
      </c>
      <c r="AG172" s="84"/>
      <c r="AH172" s="83">
        <v>4</v>
      </c>
      <c r="AI172" s="79" t="s">
        <v>56</v>
      </c>
      <c r="AJ172" s="79" t="s">
        <v>203</v>
      </c>
      <c r="AK172" s="79">
        <v>1</v>
      </c>
      <c r="AL172" s="85">
        <v>0.4</v>
      </c>
      <c r="AM172" s="79" t="s">
        <v>133</v>
      </c>
      <c r="AN172" s="79" t="s">
        <v>54</v>
      </c>
      <c r="AO172" s="79">
        <v>1</v>
      </c>
      <c r="AP172" s="85"/>
      <c r="AQ172" s="85">
        <v>0</v>
      </c>
      <c r="AR172" s="92">
        <v>0</v>
      </c>
      <c r="AS172" s="79">
        <v>22.5</v>
      </c>
      <c r="AT172" s="79" t="s">
        <v>261</v>
      </c>
      <c r="AU172" s="79"/>
      <c r="AV172" s="79"/>
      <c r="AW172" s="79"/>
      <c r="BB172" s="87"/>
      <c r="BC172" s="79"/>
    </row>
    <row r="173" spans="1:55" ht="12.75">
      <c r="A173" s="6">
        <v>20</v>
      </c>
      <c r="B173" s="79" t="s">
        <v>212</v>
      </c>
      <c r="C173" s="80">
        <v>39315</v>
      </c>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87">
        <v>3</v>
      </c>
      <c r="AC173" s="82">
        <v>39315</v>
      </c>
      <c r="AD173" s="90" t="s">
        <v>142</v>
      </c>
      <c r="AE173" s="87" t="s">
        <v>142</v>
      </c>
      <c r="AF173" s="90">
        <v>1</v>
      </c>
      <c r="AG173" s="84"/>
      <c r="AH173" s="83">
        <v>5</v>
      </c>
      <c r="AI173" s="79" t="s">
        <v>56</v>
      </c>
      <c r="AJ173" s="79" t="s">
        <v>203</v>
      </c>
      <c r="AK173" s="79">
        <v>1</v>
      </c>
      <c r="AL173" s="85">
        <v>1.1</v>
      </c>
      <c r="AM173" s="79" t="s">
        <v>54</v>
      </c>
      <c r="AN173" s="79" t="s">
        <v>54</v>
      </c>
      <c r="AO173" s="79">
        <v>0.6</v>
      </c>
      <c r="AP173" s="85"/>
      <c r="AQ173" s="85">
        <v>0</v>
      </c>
      <c r="AR173" s="92">
        <v>0</v>
      </c>
      <c r="AS173" s="79">
        <v>22</v>
      </c>
      <c r="AT173" s="79" t="s">
        <v>261</v>
      </c>
      <c r="AU173" s="79"/>
      <c r="AV173" s="79"/>
      <c r="AW173" s="79"/>
      <c r="BB173" s="87"/>
      <c r="BC173" s="79"/>
    </row>
    <row r="174" spans="1:55" ht="12.75">
      <c r="A174" s="6">
        <v>20</v>
      </c>
      <c r="B174" s="79" t="s">
        <v>212</v>
      </c>
      <c r="C174" s="80">
        <v>39315</v>
      </c>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87">
        <v>3</v>
      </c>
      <c r="AC174" s="82">
        <v>39315</v>
      </c>
      <c r="AD174" s="90" t="s">
        <v>142</v>
      </c>
      <c r="AE174" s="87" t="s">
        <v>142</v>
      </c>
      <c r="AF174" s="90">
        <v>6</v>
      </c>
      <c r="AG174" s="84" t="s">
        <v>264</v>
      </c>
      <c r="AH174" s="83"/>
      <c r="AI174" s="79" t="s">
        <v>56</v>
      </c>
      <c r="AJ174" s="79" t="s">
        <v>203</v>
      </c>
      <c r="AK174" s="79">
        <v>1</v>
      </c>
      <c r="AL174" s="85">
        <v>0.1</v>
      </c>
      <c r="AM174" s="79" t="s">
        <v>54</v>
      </c>
      <c r="AN174" s="79" t="s">
        <v>54</v>
      </c>
      <c r="AO174" s="79">
        <v>0.2</v>
      </c>
      <c r="AP174" s="85"/>
      <c r="AQ174" s="85">
        <v>0.9</v>
      </c>
      <c r="AR174" s="92">
        <v>0</v>
      </c>
      <c r="AS174" s="79">
        <v>22</v>
      </c>
      <c r="AT174" s="79" t="s">
        <v>261</v>
      </c>
      <c r="AU174" s="79"/>
      <c r="AV174" s="79"/>
      <c r="AW174" s="79"/>
      <c r="BB174" s="87"/>
      <c r="BC174" s="79"/>
    </row>
    <row r="175" spans="1:55" ht="12.75">
      <c r="A175" s="6">
        <v>20</v>
      </c>
      <c r="B175" s="79" t="s">
        <v>212</v>
      </c>
      <c r="C175" s="80">
        <v>39315</v>
      </c>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87">
        <v>3</v>
      </c>
      <c r="AC175" s="82">
        <v>39315</v>
      </c>
      <c r="AD175" s="90" t="s">
        <v>142</v>
      </c>
      <c r="AE175" s="87" t="s">
        <v>142</v>
      </c>
      <c r="AF175" s="90">
        <v>4</v>
      </c>
      <c r="AG175" s="84"/>
      <c r="AH175" s="83">
        <v>4</v>
      </c>
      <c r="AI175" s="79" t="s">
        <v>90</v>
      </c>
      <c r="AJ175" s="79" t="s">
        <v>203</v>
      </c>
      <c r="AK175" s="79">
        <v>1</v>
      </c>
      <c r="AL175" s="85" t="s">
        <v>265</v>
      </c>
      <c r="AM175" s="79" t="s">
        <v>54</v>
      </c>
      <c r="AN175" s="79" t="s">
        <v>54</v>
      </c>
      <c r="AO175" s="79">
        <v>0.2</v>
      </c>
      <c r="AP175" s="85"/>
      <c r="AQ175" s="85">
        <v>0</v>
      </c>
      <c r="AR175" s="92">
        <v>0</v>
      </c>
      <c r="AS175" s="79">
        <v>26</v>
      </c>
      <c r="AT175" s="79" t="s">
        <v>261</v>
      </c>
      <c r="AU175" s="79" t="s">
        <v>266</v>
      </c>
      <c r="AV175" s="79"/>
      <c r="AW175" s="79"/>
      <c r="BB175" s="79"/>
      <c r="BC175" s="79"/>
    </row>
    <row r="176" spans="1:55" ht="12.75">
      <c r="A176" s="6">
        <v>21</v>
      </c>
      <c r="B176" s="79" t="s">
        <v>268</v>
      </c>
      <c r="C176" s="80">
        <v>39322</v>
      </c>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87">
        <v>3</v>
      </c>
      <c r="AC176" s="82">
        <v>39322</v>
      </c>
      <c r="AD176" s="83" t="s">
        <v>142</v>
      </c>
      <c r="AE176" s="79" t="s">
        <v>142</v>
      </c>
      <c r="AF176" s="83">
        <v>2</v>
      </c>
      <c r="AG176" s="79"/>
      <c r="AH176" s="79"/>
      <c r="AI176" s="79" t="s">
        <v>56</v>
      </c>
      <c r="AJ176" s="79"/>
      <c r="AK176" s="79"/>
      <c r="AL176" s="85"/>
      <c r="AM176" s="79"/>
      <c r="AN176" s="79"/>
      <c r="AO176" s="79"/>
      <c r="AP176" s="85"/>
      <c r="AQ176" s="92">
        <v>0</v>
      </c>
      <c r="AR176" s="92">
        <v>0</v>
      </c>
      <c r="AS176" s="79"/>
      <c r="AT176" s="87" t="s">
        <v>269</v>
      </c>
      <c r="AU176" s="79"/>
      <c r="AV176" s="79"/>
      <c r="AW176" s="79"/>
      <c r="BB176" s="79"/>
      <c r="BC176" s="79"/>
    </row>
    <row r="177" spans="1:55" ht="12.75">
      <c r="A177" s="6">
        <v>22</v>
      </c>
      <c r="B177" s="79" t="s">
        <v>271</v>
      </c>
      <c r="C177" s="80">
        <v>39322</v>
      </c>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87">
        <v>3</v>
      </c>
      <c r="AC177" s="82">
        <v>39322</v>
      </c>
      <c r="AD177" s="83" t="s">
        <v>142</v>
      </c>
      <c r="AE177" s="79" t="s">
        <v>142</v>
      </c>
      <c r="AF177" s="83">
        <v>2</v>
      </c>
      <c r="AG177" s="79"/>
      <c r="AH177" s="79"/>
      <c r="AI177" s="79" t="s">
        <v>165</v>
      </c>
      <c r="AJ177" s="79"/>
      <c r="AK177" s="79"/>
      <c r="AL177" s="85"/>
      <c r="AM177" s="79"/>
      <c r="AN177" s="79"/>
      <c r="AO177" s="79"/>
      <c r="AP177" s="85"/>
      <c r="AQ177" s="92">
        <v>0</v>
      </c>
      <c r="AR177" s="92">
        <v>0</v>
      </c>
      <c r="AS177" s="79"/>
      <c r="AT177" s="79" t="s">
        <v>269</v>
      </c>
      <c r="AU177" s="79"/>
      <c r="AV177" s="79" t="s">
        <v>272</v>
      </c>
      <c r="AW177" s="79"/>
      <c r="BB177" s="87"/>
      <c r="BC177" s="79"/>
    </row>
    <row r="178" spans="1:55" ht="12.75">
      <c r="A178" s="6">
        <v>23</v>
      </c>
      <c r="B178" s="79" t="s">
        <v>273</v>
      </c>
      <c r="C178" s="80">
        <v>39232</v>
      </c>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79">
        <v>1</v>
      </c>
      <c r="AC178" s="82">
        <v>39232</v>
      </c>
      <c r="AD178" s="83" t="s">
        <v>142</v>
      </c>
      <c r="AE178" s="79" t="s">
        <v>142</v>
      </c>
      <c r="AF178" s="83">
        <v>200</v>
      </c>
      <c r="AG178" s="84"/>
      <c r="AH178" s="79">
        <v>1</v>
      </c>
      <c r="AI178" s="79" t="s">
        <v>185</v>
      </c>
      <c r="AJ178" s="79" t="s">
        <v>139</v>
      </c>
      <c r="AK178" s="79">
        <v>1</v>
      </c>
      <c r="AL178" s="85">
        <v>3.7</v>
      </c>
      <c r="AM178" s="79" t="s">
        <v>54</v>
      </c>
      <c r="AN178" s="79"/>
      <c r="AO178" s="79">
        <v>0.85</v>
      </c>
      <c r="AP178" s="85"/>
      <c r="AQ178" s="85">
        <v>0.25</v>
      </c>
      <c r="AR178" s="85">
        <v>0.12</v>
      </c>
      <c r="AS178" s="79">
        <v>19</v>
      </c>
      <c r="AT178" s="79" t="s">
        <v>181</v>
      </c>
      <c r="AU178" s="79" t="s">
        <v>73</v>
      </c>
      <c r="AV178" s="79"/>
      <c r="AW178" s="79"/>
      <c r="BB178" s="79"/>
      <c r="BC178" s="79"/>
    </row>
    <row r="179" spans="1:55" ht="12.75">
      <c r="A179" s="6">
        <v>23</v>
      </c>
      <c r="B179" s="79" t="s">
        <v>273</v>
      </c>
      <c r="C179" s="80">
        <v>39247</v>
      </c>
      <c r="D179" s="87" t="s">
        <v>281</v>
      </c>
      <c r="E179" s="87">
        <v>4310499</v>
      </c>
      <c r="F179" s="87">
        <v>709907</v>
      </c>
      <c r="G179" s="87">
        <v>214</v>
      </c>
      <c r="H179" s="87">
        <v>130</v>
      </c>
      <c r="I179" s="87">
        <v>2900</v>
      </c>
      <c r="J179" s="87"/>
      <c r="K179" s="87" t="s">
        <v>136</v>
      </c>
      <c r="L179" s="87"/>
      <c r="M179" s="87"/>
      <c r="N179" s="87">
        <v>140</v>
      </c>
      <c r="O179" s="87"/>
      <c r="P179" s="87">
        <v>1100</v>
      </c>
      <c r="Q179" s="87"/>
      <c r="R179" s="87" t="s">
        <v>282</v>
      </c>
      <c r="S179" s="87">
        <v>26.5</v>
      </c>
      <c r="T179" s="87">
        <v>18</v>
      </c>
      <c r="U179" s="87">
        <v>20</v>
      </c>
      <c r="V179" s="87">
        <v>30</v>
      </c>
      <c r="W179" s="87">
        <v>19</v>
      </c>
      <c r="X179" s="87">
        <v>20</v>
      </c>
      <c r="Y179" s="87" t="s">
        <v>50</v>
      </c>
      <c r="Z179" s="87" t="s">
        <v>51</v>
      </c>
      <c r="AA179" s="87" t="s">
        <v>50</v>
      </c>
      <c r="AB179" s="79">
        <v>2</v>
      </c>
      <c r="AC179" s="82">
        <v>39247</v>
      </c>
      <c r="AD179" s="83" t="s">
        <v>142</v>
      </c>
      <c r="AE179" s="79" t="s">
        <v>142</v>
      </c>
      <c r="AF179" s="83">
        <v>1000</v>
      </c>
      <c r="AG179" s="84" t="s">
        <v>143</v>
      </c>
      <c r="AH179" s="79">
        <v>1</v>
      </c>
      <c r="AI179" s="79" t="s">
        <v>56</v>
      </c>
      <c r="AJ179" s="79" t="s">
        <v>139</v>
      </c>
      <c r="AK179" s="79">
        <v>1</v>
      </c>
      <c r="AL179" s="85"/>
      <c r="AM179" s="79" t="s">
        <v>54</v>
      </c>
      <c r="AN179" s="79"/>
      <c r="AO179" s="79">
        <v>1.25</v>
      </c>
      <c r="AP179" s="85">
        <v>0.7</v>
      </c>
      <c r="AQ179" s="85">
        <v>0.6</v>
      </c>
      <c r="AR179" s="85">
        <v>0.15</v>
      </c>
      <c r="AS179" s="79">
        <v>19</v>
      </c>
      <c r="AT179" s="79" t="s">
        <v>283</v>
      </c>
      <c r="AU179" s="79" t="s">
        <v>73</v>
      </c>
      <c r="AV179" s="79"/>
      <c r="AW179" s="79"/>
      <c r="BB179" s="79"/>
      <c r="BC179" s="79"/>
    </row>
    <row r="180" spans="1:55" ht="12.75">
      <c r="A180" s="6">
        <v>23</v>
      </c>
      <c r="B180" s="79" t="s">
        <v>273</v>
      </c>
      <c r="C180" s="80">
        <v>39247</v>
      </c>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79">
        <v>2</v>
      </c>
      <c r="AC180" s="82">
        <v>39247</v>
      </c>
      <c r="AD180" s="83" t="s">
        <v>142</v>
      </c>
      <c r="AE180" s="79" t="s">
        <v>142</v>
      </c>
      <c r="AF180" s="83">
        <v>200</v>
      </c>
      <c r="AG180" s="84" t="s">
        <v>143</v>
      </c>
      <c r="AH180" s="79">
        <v>1</v>
      </c>
      <c r="AI180" s="79" t="s">
        <v>90</v>
      </c>
      <c r="AJ180" s="79" t="s">
        <v>139</v>
      </c>
      <c r="AK180" s="79">
        <v>1</v>
      </c>
      <c r="AL180" s="85"/>
      <c r="AM180" s="79" t="s">
        <v>54</v>
      </c>
      <c r="AN180" s="79"/>
      <c r="AO180" s="79">
        <v>0.65</v>
      </c>
      <c r="AP180" s="85">
        <v>0.4</v>
      </c>
      <c r="AQ180" s="85">
        <v>0.3</v>
      </c>
      <c r="AR180" s="85">
        <v>0.25</v>
      </c>
      <c r="AS180" s="79">
        <v>19</v>
      </c>
      <c r="AT180" s="79" t="s">
        <v>284</v>
      </c>
      <c r="AU180" s="79" t="s">
        <v>146</v>
      </c>
      <c r="AV180" s="79"/>
      <c r="AW180" s="79"/>
      <c r="BB180" s="79"/>
      <c r="BC180" s="79"/>
    </row>
    <row r="181" spans="1:55" ht="12.75">
      <c r="A181" s="6">
        <v>23</v>
      </c>
      <c r="B181" s="79" t="s">
        <v>273</v>
      </c>
      <c r="C181" s="80">
        <v>39247</v>
      </c>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v>2</v>
      </c>
      <c r="AC181" s="82">
        <v>39247</v>
      </c>
      <c r="AD181" s="83" t="s">
        <v>142</v>
      </c>
      <c r="AE181" s="79" t="s">
        <v>142</v>
      </c>
      <c r="AF181" s="83">
        <v>200</v>
      </c>
      <c r="AG181" s="84" t="s">
        <v>180</v>
      </c>
      <c r="AH181" s="79">
        <v>2</v>
      </c>
      <c r="AI181" s="79" t="s">
        <v>56</v>
      </c>
      <c r="AJ181" s="79" t="s">
        <v>139</v>
      </c>
      <c r="AK181" s="79">
        <v>1</v>
      </c>
      <c r="AL181" s="85"/>
      <c r="AM181" s="79" t="s">
        <v>54</v>
      </c>
      <c r="AN181" s="79"/>
      <c r="AO181" s="79">
        <v>0.55</v>
      </c>
      <c r="AP181" s="85">
        <v>0.5</v>
      </c>
      <c r="AQ181" s="85">
        <v>0.375</v>
      </c>
      <c r="AR181" s="85">
        <v>0.16</v>
      </c>
      <c r="AS181" s="79">
        <v>20</v>
      </c>
      <c r="AT181" s="79" t="s">
        <v>118</v>
      </c>
      <c r="AU181" s="79" t="s">
        <v>147</v>
      </c>
      <c r="AV181" s="79"/>
      <c r="AW181" s="79"/>
      <c r="BB181" s="87"/>
      <c r="BC181" s="79"/>
    </row>
    <row r="182" spans="1:55" ht="12.75">
      <c r="A182" s="6">
        <v>23</v>
      </c>
      <c r="B182" s="79" t="s">
        <v>273</v>
      </c>
      <c r="C182" s="80">
        <v>39247</v>
      </c>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v>2</v>
      </c>
      <c r="AC182" s="82">
        <v>39247</v>
      </c>
      <c r="AD182" s="83" t="s">
        <v>142</v>
      </c>
      <c r="AE182" s="79" t="s">
        <v>142</v>
      </c>
      <c r="AF182" s="83">
        <v>100</v>
      </c>
      <c r="AG182" s="84" t="s">
        <v>143</v>
      </c>
      <c r="AH182" s="79">
        <v>1</v>
      </c>
      <c r="AI182" s="79" t="s">
        <v>56</v>
      </c>
      <c r="AJ182" s="79" t="s">
        <v>285</v>
      </c>
      <c r="AK182" s="79">
        <v>1</v>
      </c>
      <c r="AL182" s="85"/>
      <c r="AM182" s="79" t="s">
        <v>52</v>
      </c>
      <c r="AN182" s="79"/>
      <c r="AO182" s="79">
        <v>0.35</v>
      </c>
      <c r="AP182" s="85">
        <v>0.4</v>
      </c>
      <c r="AQ182" s="85">
        <v>0.15</v>
      </c>
      <c r="AR182" s="85">
        <v>0.04</v>
      </c>
      <c r="AS182" s="79">
        <v>19</v>
      </c>
      <c r="AT182" s="79" t="s">
        <v>118</v>
      </c>
      <c r="AU182" s="79" t="s">
        <v>149</v>
      </c>
      <c r="AV182" s="79"/>
      <c r="AW182" s="79"/>
      <c r="BB182" s="108"/>
      <c r="BC182" s="79"/>
    </row>
    <row r="183" spans="1:55" ht="12.75">
      <c r="A183" s="6">
        <v>23</v>
      </c>
      <c r="B183" s="79" t="s">
        <v>273</v>
      </c>
      <c r="C183" s="80">
        <v>39247</v>
      </c>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v>2</v>
      </c>
      <c r="AC183" s="82">
        <v>39247</v>
      </c>
      <c r="AD183" s="83" t="s">
        <v>142</v>
      </c>
      <c r="AE183" s="79" t="s">
        <v>142</v>
      </c>
      <c r="AF183" s="83">
        <v>1000</v>
      </c>
      <c r="AG183" s="84" t="s">
        <v>286</v>
      </c>
      <c r="AH183" s="79" t="s">
        <v>287</v>
      </c>
      <c r="AI183" s="79" t="s">
        <v>56</v>
      </c>
      <c r="AJ183" s="79" t="s">
        <v>285</v>
      </c>
      <c r="AK183" s="79">
        <v>1</v>
      </c>
      <c r="AL183" s="85"/>
      <c r="AM183" s="79" t="s">
        <v>52</v>
      </c>
      <c r="AN183" s="79"/>
      <c r="AO183" s="79">
        <v>1</v>
      </c>
      <c r="AP183" s="85">
        <v>0.9</v>
      </c>
      <c r="AQ183" s="85">
        <v>0.22</v>
      </c>
      <c r="AR183" s="85">
        <v>0.18</v>
      </c>
      <c r="AS183" s="79">
        <v>19</v>
      </c>
      <c r="AT183" s="79" t="s">
        <v>121</v>
      </c>
      <c r="AU183" s="79" t="s">
        <v>152</v>
      </c>
      <c r="AV183" s="79"/>
      <c r="AW183" s="79"/>
      <c r="BB183" s="108"/>
      <c r="BC183" s="79"/>
    </row>
    <row r="184" spans="1:55" ht="12.75">
      <c r="A184" s="6">
        <v>23</v>
      </c>
      <c r="B184" s="79" t="s">
        <v>273</v>
      </c>
      <c r="C184" s="80">
        <v>39247</v>
      </c>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v>2</v>
      </c>
      <c r="AC184" s="82">
        <v>39247</v>
      </c>
      <c r="AD184" s="83" t="s">
        <v>142</v>
      </c>
      <c r="AE184" s="79" t="s">
        <v>142</v>
      </c>
      <c r="AF184" s="83">
        <v>1000</v>
      </c>
      <c r="AG184" s="84" t="s">
        <v>288</v>
      </c>
      <c r="AH184" s="79" t="s">
        <v>287</v>
      </c>
      <c r="AI184" s="79" t="s">
        <v>56</v>
      </c>
      <c r="AJ184" s="79" t="s">
        <v>285</v>
      </c>
      <c r="AK184" s="79">
        <v>1</v>
      </c>
      <c r="AL184" s="85"/>
      <c r="AM184" s="79" t="s">
        <v>54</v>
      </c>
      <c r="AN184" s="79"/>
      <c r="AO184" s="79">
        <v>0.75</v>
      </c>
      <c r="AP184" s="85">
        <v>0.7</v>
      </c>
      <c r="AQ184" s="85">
        <v>0.17</v>
      </c>
      <c r="AR184" s="85">
        <v>0.17</v>
      </c>
      <c r="AS184" s="79">
        <v>19.5</v>
      </c>
      <c r="AT184" s="79" t="s">
        <v>121</v>
      </c>
      <c r="AU184" s="79" t="s">
        <v>250</v>
      </c>
      <c r="AV184" s="79"/>
      <c r="AW184" s="79"/>
      <c r="BB184" s="108"/>
      <c r="BC184" s="79"/>
    </row>
    <row r="185" spans="1:55" ht="12.75">
      <c r="A185" s="6">
        <v>23</v>
      </c>
      <c r="B185" s="79" t="s">
        <v>273</v>
      </c>
      <c r="C185" s="80">
        <v>39247</v>
      </c>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79">
        <v>2</v>
      </c>
      <c r="AC185" s="82">
        <v>39247</v>
      </c>
      <c r="AD185" s="83" t="s">
        <v>142</v>
      </c>
      <c r="AE185" s="79" t="s">
        <v>142</v>
      </c>
      <c r="AF185" s="83">
        <v>1000</v>
      </c>
      <c r="AG185" s="84" t="s">
        <v>180</v>
      </c>
      <c r="AH185" s="79">
        <v>2</v>
      </c>
      <c r="AI185" s="79" t="s">
        <v>56</v>
      </c>
      <c r="AJ185" s="79" t="s">
        <v>285</v>
      </c>
      <c r="AK185" s="79">
        <v>1</v>
      </c>
      <c r="AL185" s="85"/>
      <c r="AM185" s="79" t="s">
        <v>54</v>
      </c>
      <c r="AN185" s="79"/>
      <c r="AO185" s="79">
        <v>0.5</v>
      </c>
      <c r="AP185" s="85">
        <v>0.6</v>
      </c>
      <c r="AQ185" s="85">
        <v>0.175</v>
      </c>
      <c r="AR185" s="85">
        <v>0.11</v>
      </c>
      <c r="AS185" s="79">
        <v>19.5</v>
      </c>
      <c r="AT185" s="79" t="s">
        <v>76</v>
      </c>
      <c r="AU185" s="79" t="s">
        <v>253</v>
      </c>
      <c r="AV185" s="79"/>
      <c r="AW185" s="79"/>
      <c r="BB185" s="108"/>
      <c r="BC185" s="79"/>
    </row>
    <row r="186" spans="1:55" ht="12.75">
      <c r="A186" s="6">
        <v>23</v>
      </c>
      <c r="B186" s="79" t="s">
        <v>273</v>
      </c>
      <c r="C186" s="80">
        <v>39321</v>
      </c>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v>3</v>
      </c>
      <c r="AC186" s="82">
        <v>39321</v>
      </c>
      <c r="AD186" s="90" t="s">
        <v>142</v>
      </c>
      <c r="AE186" s="87" t="s">
        <v>142</v>
      </c>
      <c r="AF186" s="90">
        <v>1</v>
      </c>
      <c r="AG186" s="84" t="s">
        <v>189</v>
      </c>
      <c r="AH186" s="79">
        <v>4</v>
      </c>
      <c r="AI186" s="97" t="s">
        <v>289</v>
      </c>
      <c r="AJ186" s="79"/>
      <c r="AK186" s="79"/>
      <c r="AL186" s="85">
        <v>0.6</v>
      </c>
      <c r="AM186" s="79" t="s">
        <v>54</v>
      </c>
      <c r="AN186" s="79" t="s">
        <v>54</v>
      </c>
      <c r="AO186" s="128">
        <v>0.164</v>
      </c>
      <c r="AP186" s="129">
        <v>0.164</v>
      </c>
      <c r="AQ186" s="85">
        <v>0</v>
      </c>
      <c r="AR186" s="85">
        <v>0</v>
      </c>
      <c r="AS186" s="79">
        <v>21</v>
      </c>
      <c r="AT186" s="79" t="s">
        <v>290</v>
      </c>
      <c r="AU186" s="79"/>
      <c r="AV186" s="79"/>
      <c r="AW186" s="79"/>
      <c r="BB186" s="108"/>
      <c r="BC186" s="79"/>
    </row>
    <row r="187" spans="1:55" ht="12.75">
      <c r="A187" s="6">
        <v>23</v>
      </c>
      <c r="B187" s="79" t="s">
        <v>273</v>
      </c>
      <c r="C187" s="80">
        <v>39321</v>
      </c>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v>3</v>
      </c>
      <c r="AC187" s="82">
        <v>39321</v>
      </c>
      <c r="AD187" s="90" t="s">
        <v>142</v>
      </c>
      <c r="AE187" s="87" t="s">
        <v>142</v>
      </c>
      <c r="AF187" s="90">
        <v>2</v>
      </c>
      <c r="AG187" s="84" t="s">
        <v>292</v>
      </c>
      <c r="AH187" s="79">
        <v>3</v>
      </c>
      <c r="AI187" s="87" t="s">
        <v>56</v>
      </c>
      <c r="AJ187" s="79"/>
      <c r="AK187" s="79"/>
      <c r="AL187" s="85">
        <v>0.1</v>
      </c>
      <c r="AM187" s="79" t="s">
        <v>164</v>
      </c>
      <c r="AN187" s="79" t="s">
        <v>164</v>
      </c>
      <c r="AO187" s="128">
        <v>0.164</v>
      </c>
      <c r="AP187" s="129">
        <v>0.164</v>
      </c>
      <c r="AQ187" s="85">
        <v>0</v>
      </c>
      <c r="AR187" s="85">
        <v>0</v>
      </c>
      <c r="AS187" s="79">
        <v>22</v>
      </c>
      <c r="AT187" s="79" t="s">
        <v>290</v>
      </c>
      <c r="AU187" s="79"/>
      <c r="AV187" s="79"/>
      <c r="AW187" s="79"/>
      <c r="BB187" s="108"/>
      <c r="BC187" s="79"/>
    </row>
    <row r="188" spans="1:55" ht="12.75">
      <c r="A188" s="6">
        <v>23</v>
      </c>
      <c r="B188" s="79" t="s">
        <v>273</v>
      </c>
      <c r="C188" s="80">
        <v>39321</v>
      </c>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v>3</v>
      </c>
      <c r="AC188" s="82">
        <v>39321</v>
      </c>
      <c r="AD188" s="90" t="s">
        <v>142</v>
      </c>
      <c r="AE188" s="87" t="s">
        <v>142</v>
      </c>
      <c r="AF188" s="90">
        <v>1</v>
      </c>
      <c r="AG188" s="84" t="s">
        <v>194</v>
      </c>
      <c r="AH188" s="79">
        <v>4</v>
      </c>
      <c r="AI188" s="87" t="s">
        <v>56</v>
      </c>
      <c r="AJ188" s="79"/>
      <c r="AK188" s="79"/>
      <c r="AL188" s="85">
        <v>1</v>
      </c>
      <c r="AM188" s="79" t="s">
        <v>54</v>
      </c>
      <c r="AN188" s="79" t="s">
        <v>54</v>
      </c>
      <c r="AO188" s="79">
        <v>0.4</v>
      </c>
      <c r="AP188" s="85">
        <v>0.4</v>
      </c>
      <c r="AQ188" s="85">
        <v>0</v>
      </c>
      <c r="AR188" s="85">
        <v>0</v>
      </c>
      <c r="AS188" s="79">
        <v>22</v>
      </c>
      <c r="AT188" s="79" t="s">
        <v>290</v>
      </c>
      <c r="AU188" s="79"/>
      <c r="AV188" s="79"/>
      <c r="AW188" s="79"/>
      <c r="BB188" s="108"/>
      <c r="BC188" s="79"/>
    </row>
    <row r="189" spans="1:55" ht="12.75">
      <c r="A189" s="6">
        <v>23</v>
      </c>
      <c r="B189" s="79" t="s">
        <v>273</v>
      </c>
      <c r="C189" s="80">
        <v>39321</v>
      </c>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v>3</v>
      </c>
      <c r="AC189" s="82">
        <v>39321</v>
      </c>
      <c r="AD189" s="90" t="s">
        <v>142</v>
      </c>
      <c r="AE189" s="87" t="s">
        <v>142</v>
      </c>
      <c r="AF189" s="90">
        <v>1</v>
      </c>
      <c r="AG189" s="84" t="s">
        <v>267</v>
      </c>
      <c r="AH189" s="79">
        <v>4</v>
      </c>
      <c r="AI189" s="87" t="s">
        <v>56</v>
      </c>
      <c r="AJ189" s="79"/>
      <c r="AK189" s="79"/>
      <c r="AL189" s="85">
        <v>0.52</v>
      </c>
      <c r="AM189" s="79" t="s">
        <v>164</v>
      </c>
      <c r="AN189" s="79" t="s">
        <v>164</v>
      </c>
      <c r="AO189" s="79">
        <v>0.23</v>
      </c>
      <c r="AP189" s="85">
        <v>0.23</v>
      </c>
      <c r="AQ189" s="85">
        <v>0.05</v>
      </c>
      <c r="AR189" s="85">
        <v>0.05</v>
      </c>
      <c r="AS189" s="79">
        <v>22</v>
      </c>
      <c r="AT189" s="79" t="s">
        <v>290</v>
      </c>
      <c r="AU189" s="79"/>
      <c r="AV189" s="79"/>
      <c r="AW189" s="79"/>
      <c r="BB189" s="108"/>
      <c r="BC189" s="79"/>
    </row>
    <row r="190" spans="1:55" ht="12.75">
      <c r="A190" s="6">
        <v>23</v>
      </c>
      <c r="B190" s="79" t="s">
        <v>273</v>
      </c>
      <c r="C190" s="80">
        <v>39321</v>
      </c>
      <c r="D190" s="79"/>
      <c r="E190" s="79"/>
      <c r="F190" s="79"/>
      <c r="G190" s="79">
        <v>246</v>
      </c>
      <c r="H190" s="79"/>
      <c r="I190" s="79"/>
      <c r="J190" s="79"/>
      <c r="K190" s="79"/>
      <c r="L190" s="79"/>
      <c r="M190" s="79"/>
      <c r="N190" s="79"/>
      <c r="O190" s="79"/>
      <c r="P190" s="79"/>
      <c r="Q190" s="79"/>
      <c r="R190" s="79"/>
      <c r="S190" s="79"/>
      <c r="T190" s="79"/>
      <c r="U190" s="79"/>
      <c r="V190" s="79"/>
      <c r="W190" s="79"/>
      <c r="X190" s="79"/>
      <c r="Y190" s="79"/>
      <c r="Z190" s="79"/>
      <c r="AA190" s="79"/>
      <c r="AB190" s="87">
        <v>3</v>
      </c>
      <c r="AC190" s="82">
        <v>39321</v>
      </c>
      <c r="AD190" s="90" t="s">
        <v>142</v>
      </c>
      <c r="AE190" s="87" t="s">
        <v>142</v>
      </c>
      <c r="AF190" s="83">
        <v>1</v>
      </c>
      <c r="AG190" s="84" t="s">
        <v>194</v>
      </c>
      <c r="AH190" s="79">
        <v>4</v>
      </c>
      <c r="AI190" s="87" t="s">
        <v>56</v>
      </c>
      <c r="AJ190" s="79"/>
      <c r="AK190" s="79"/>
      <c r="AL190" s="85">
        <v>3</v>
      </c>
      <c r="AM190" s="79" t="s">
        <v>54</v>
      </c>
      <c r="AN190" s="79" t="s">
        <v>54</v>
      </c>
      <c r="AO190" s="79">
        <v>2.2</v>
      </c>
      <c r="AP190" s="85">
        <v>2.2</v>
      </c>
      <c r="AQ190" s="85">
        <v>0</v>
      </c>
      <c r="AR190" s="85">
        <v>0</v>
      </c>
      <c r="AS190" s="79">
        <v>21</v>
      </c>
      <c r="AT190" s="79" t="s">
        <v>290</v>
      </c>
      <c r="AU190" s="79"/>
      <c r="AV190" s="79"/>
      <c r="AW190" s="79"/>
      <c r="BB190" s="108"/>
      <c r="BC190" s="87"/>
    </row>
    <row r="191" spans="1:55" ht="12.75">
      <c r="A191" s="6">
        <v>23</v>
      </c>
      <c r="B191" s="79" t="s">
        <v>273</v>
      </c>
      <c r="C191" s="80">
        <v>39321</v>
      </c>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87">
        <v>3</v>
      </c>
      <c r="AC191" s="82">
        <v>39321</v>
      </c>
      <c r="AD191" s="90" t="s">
        <v>142</v>
      </c>
      <c r="AE191" s="87" t="s">
        <v>142</v>
      </c>
      <c r="AF191" s="83">
        <v>1</v>
      </c>
      <c r="AG191" s="84" t="s">
        <v>61</v>
      </c>
      <c r="AH191" s="79">
        <v>4</v>
      </c>
      <c r="AI191" s="87" t="s">
        <v>56</v>
      </c>
      <c r="AJ191" s="79"/>
      <c r="AK191" s="79"/>
      <c r="AL191" s="85">
        <v>0.3</v>
      </c>
      <c r="AM191" s="79" t="s">
        <v>164</v>
      </c>
      <c r="AN191" s="79" t="s">
        <v>164</v>
      </c>
      <c r="AO191" s="79">
        <v>0.15</v>
      </c>
      <c r="AP191" s="85">
        <v>0.15</v>
      </c>
      <c r="AQ191" s="85">
        <v>0</v>
      </c>
      <c r="AR191" s="85">
        <v>0</v>
      </c>
      <c r="AS191" s="79">
        <v>21</v>
      </c>
      <c r="AT191" s="79" t="s">
        <v>290</v>
      </c>
      <c r="AU191" s="79"/>
      <c r="AV191" s="79"/>
      <c r="AW191" s="79"/>
      <c r="BB191" s="108"/>
      <c r="BC191" s="107"/>
    </row>
    <row r="192" spans="1:55" ht="12.75">
      <c r="A192" s="6">
        <v>23</v>
      </c>
      <c r="B192" s="79" t="s">
        <v>273</v>
      </c>
      <c r="C192" s="80">
        <v>39321</v>
      </c>
      <c r="D192" s="79"/>
      <c r="E192" s="79"/>
      <c r="F192" s="79"/>
      <c r="G192" s="79">
        <v>187</v>
      </c>
      <c r="H192" s="79"/>
      <c r="I192" s="79"/>
      <c r="J192" s="79"/>
      <c r="K192" s="79"/>
      <c r="L192" s="79"/>
      <c r="M192" s="79"/>
      <c r="N192" s="79"/>
      <c r="O192" s="79"/>
      <c r="P192" s="79"/>
      <c r="Q192" s="79"/>
      <c r="R192" s="79"/>
      <c r="S192" s="79"/>
      <c r="T192" s="79"/>
      <c r="U192" s="79"/>
      <c r="V192" s="79"/>
      <c r="W192" s="79"/>
      <c r="X192" s="79"/>
      <c r="Y192" s="79"/>
      <c r="Z192" s="79"/>
      <c r="AA192" s="79"/>
      <c r="AB192" s="87">
        <v>3</v>
      </c>
      <c r="AC192" s="82">
        <v>39321</v>
      </c>
      <c r="AD192" s="90" t="s">
        <v>142</v>
      </c>
      <c r="AE192" s="87" t="s">
        <v>142</v>
      </c>
      <c r="AF192" s="83">
        <v>4</v>
      </c>
      <c r="AG192" s="84" t="s">
        <v>61</v>
      </c>
      <c r="AH192" s="79">
        <v>4</v>
      </c>
      <c r="AI192" s="87" t="s">
        <v>56</v>
      </c>
      <c r="AJ192" s="79"/>
      <c r="AK192" s="79"/>
      <c r="AL192" s="85">
        <v>1.1</v>
      </c>
      <c r="AM192" s="79" t="s">
        <v>54</v>
      </c>
      <c r="AN192" s="79" t="s">
        <v>54</v>
      </c>
      <c r="AO192" s="79">
        <v>0.3</v>
      </c>
      <c r="AP192" s="85">
        <v>0.3</v>
      </c>
      <c r="AQ192" s="85">
        <v>0</v>
      </c>
      <c r="AR192" s="85">
        <v>0</v>
      </c>
      <c r="AS192" s="79">
        <v>21.5</v>
      </c>
      <c r="AT192" s="79" t="s">
        <v>290</v>
      </c>
      <c r="AU192" s="87" t="s">
        <v>293</v>
      </c>
      <c r="AV192" s="79"/>
      <c r="AW192" s="79"/>
      <c r="BB192" s="107"/>
      <c r="BC192" s="108"/>
    </row>
    <row r="193" spans="1:55" ht="12.75">
      <c r="A193" s="6">
        <v>23</v>
      </c>
      <c r="B193" s="79" t="s">
        <v>273</v>
      </c>
      <c r="C193" s="80">
        <v>39321</v>
      </c>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87">
        <v>3</v>
      </c>
      <c r="AC193" s="82">
        <v>39321</v>
      </c>
      <c r="AD193" s="90" t="s">
        <v>142</v>
      </c>
      <c r="AE193" s="87" t="s">
        <v>142</v>
      </c>
      <c r="AF193" s="83">
        <v>1</v>
      </c>
      <c r="AG193" s="84" t="s">
        <v>187</v>
      </c>
      <c r="AH193" s="79">
        <v>4</v>
      </c>
      <c r="AI193" s="87" t="s">
        <v>56</v>
      </c>
      <c r="AJ193" s="79"/>
      <c r="AK193" s="79"/>
      <c r="AL193" s="85">
        <v>0.45</v>
      </c>
      <c r="AM193" s="79" t="s">
        <v>160</v>
      </c>
      <c r="AN193" s="79" t="s">
        <v>160</v>
      </c>
      <c r="AO193" s="79">
        <v>0.21</v>
      </c>
      <c r="AP193" s="85">
        <v>0.21</v>
      </c>
      <c r="AQ193" s="85">
        <v>0</v>
      </c>
      <c r="AR193" s="85">
        <v>0</v>
      </c>
      <c r="AS193" s="79">
        <v>21.5</v>
      </c>
      <c r="AT193" s="79" t="s">
        <v>290</v>
      </c>
      <c r="AU193" s="79"/>
      <c r="AV193" s="79"/>
      <c r="AW193" s="79"/>
      <c r="BB193" s="108"/>
      <c r="BC193" s="108"/>
    </row>
    <row r="194" spans="1:55" ht="12.75">
      <c r="A194" s="6">
        <v>23</v>
      </c>
      <c r="B194" s="79" t="s">
        <v>273</v>
      </c>
      <c r="C194" s="80">
        <v>39321</v>
      </c>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87">
        <v>3</v>
      </c>
      <c r="AC194" s="82">
        <v>39321</v>
      </c>
      <c r="AD194" s="90" t="s">
        <v>142</v>
      </c>
      <c r="AE194" s="87" t="s">
        <v>142</v>
      </c>
      <c r="AF194" s="83">
        <v>1</v>
      </c>
      <c r="AG194" s="84" t="s">
        <v>60</v>
      </c>
      <c r="AH194" s="79">
        <v>5</v>
      </c>
      <c r="AI194" s="79" t="s">
        <v>56</v>
      </c>
      <c r="AJ194" s="79"/>
      <c r="AK194" s="79"/>
      <c r="AL194" s="85">
        <v>1.6</v>
      </c>
      <c r="AM194" s="79" t="s">
        <v>52</v>
      </c>
      <c r="AN194" s="79" t="s">
        <v>52</v>
      </c>
      <c r="AO194" s="79">
        <v>0.08</v>
      </c>
      <c r="AP194" s="85">
        <v>0.08</v>
      </c>
      <c r="AQ194" s="85">
        <v>0</v>
      </c>
      <c r="AR194" s="85">
        <v>0</v>
      </c>
      <c r="AS194" s="79">
        <v>21.5</v>
      </c>
      <c r="AT194" s="79" t="s">
        <v>290</v>
      </c>
      <c r="AU194" s="79"/>
      <c r="AV194" s="79"/>
      <c r="AW194" s="79"/>
      <c r="BB194" s="107"/>
      <c r="BC194" s="108"/>
    </row>
    <row r="195" spans="1:55" ht="12.75">
      <c r="A195" s="6">
        <v>23</v>
      </c>
      <c r="B195" s="79" t="s">
        <v>273</v>
      </c>
      <c r="C195" s="80">
        <v>39321</v>
      </c>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87">
        <v>3</v>
      </c>
      <c r="AC195" s="82">
        <v>39321</v>
      </c>
      <c r="AD195" s="90" t="s">
        <v>142</v>
      </c>
      <c r="AE195" s="87" t="s">
        <v>142</v>
      </c>
      <c r="AF195" s="83">
        <v>1</v>
      </c>
      <c r="AG195" s="84" t="s">
        <v>294</v>
      </c>
      <c r="AH195" s="79">
        <v>5</v>
      </c>
      <c r="AI195" s="79" t="s">
        <v>56</v>
      </c>
      <c r="AJ195" s="79"/>
      <c r="AK195" s="79"/>
      <c r="AL195" s="85">
        <v>0.47</v>
      </c>
      <c r="AM195" s="79" t="s">
        <v>54</v>
      </c>
      <c r="AN195" s="79" t="s">
        <v>54</v>
      </c>
      <c r="AO195" s="79">
        <v>0.18</v>
      </c>
      <c r="AP195" s="85">
        <v>0.18</v>
      </c>
      <c r="AQ195" s="85">
        <v>0</v>
      </c>
      <c r="AR195" s="85">
        <v>0</v>
      </c>
      <c r="AS195" s="79"/>
      <c r="AT195" s="79" t="s">
        <v>290</v>
      </c>
      <c r="AU195" s="79"/>
      <c r="AV195" s="79"/>
      <c r="AW195" s="79"/>
      <c r="BB195" s="108"/>
      <c r="BC195" s="108"/>
    </row>
    <row r="196" spans="1:55" ht="12.75">
      <c r="A196" s="6">
        <v>23</v>
      </c>
      <c r="B196" s="79" t="s">
        <v>273</v>
      </c>
      <c r="C196" s="80">
        <v>39321</v>
      </c>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87">
        <v>3</v>
      </c>
      <c r="AC196" s="82">
        <v>39321</v>
      </c>
      <c r="AD196" s="90" t="s">
        <v>142</v>
      </c>
      <c r="AE196" s="87" t="s">
        <v>142</v>
      </c>
      <c r="AF196" s="83">
        <v>2</v>
      </c>
      <c r="AG196" s="84" t="s">
        <v>194</v>
      </c>
      <c r="AH196" s="79">
        <v>5</v>
      </c>
      <c r="AI196" s="79" t="s">
        <v>56</v>
      </c>
      <c r="AJ196" s="79"/>
      <c r="AK196" s="79"/>
      <c r="AL196" s="85">
        <v>1.5</v>
      </c>
      <c r="AM196" s="79" t="s">
        <v>54</v>
      </c>
      <c r="AN196" s="79" t="s">
        <v>54</v>
      </c>
      <c r="AO196" s="79">
        <v>0.5</v>
      </c>
      <c r="AP196" s="85">
        <v>0.5</v>
      </c>
      <c r="AQ196" s="85">
        <v>0</v>
      </c>
      <c r="AR196" s="85">
        <v>0</v>
      </c>
      <c r="AS196" s="79"/>
      <c r="AT196" s="79" t="s">
        <v>290</v>
      </c>
      <c r="AU196" s="79"/>
      <c r="AV196" s="79"/>
      <c r="AW196" s="79"/>
      <c r="BB196" s="107"/>
      <c r="BC196" s="108"/>
    </row>
    <row r="197" spans="1:55" ht="12.75">
      <c r="A197" s="6">
        <v>23</v>
      </c>
      <c r="B197" s="79" t="s">
        <v>273</v>
      </c>
      <c r="C197" s="80">
        <v>39321</v>
      </c>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87">
        <v>3</v>
      </c>
      <c r="AC197" s="82">
        <v>39321</v>
      </c>
      <c r="AD197" s="90" t="s">
        <v>142</v>
      </c>
      <c r="AE197" s="87" t="s">
        <v>142</v>
      </c>
      <c r="AF197" s="83">
        <v>1</v>
      </c>
      <c r="AG197" s="84" t="s">
        <v>189</v>
      </c>
      <c r="AH197" s="79">
        <v>3</v>
      </c>
      <c r="AI197" s="79" t="s">
        <v>56</v>
      </c>
      <c r="AJ197" s="79"/>
      <c r="AK197" s="79"/>
      <c r="AL197" s="85">
        <v>0.5</v>
      </c>
      <c r="AM197" s="79" t="s">
        <v>54</v>
      </c>
      <c r="AN197" s="79" t="s">
        <v>54</v>
      </c>
      <c r="AO197" s="79">
        <v>0.4</v>
      </c>
      <c r="AP197" s="85">
        <v>0.4</v>
      </c>
      <c r="AQ197" s="85">
        <v>0</v>
      </c>
      <c r="AR197" s="85">
        <v>0</v>
      </c>
      <c r="AS197" s="79"/>
      <c r="AT197" s="79" t="s">
        <v>290</v>
      </c>
      <c r="AU197" s="79"/>
      <c r="AV197" s="79"/>
      <c r="AW197" s="79"/>
      <c r="BB197" s="108"/>
      <c r="BC197" s="108"/>
    </row>
    <row r="198" spans="1:55" ht="12.75">
      <c r="A198" s="6">
        <v>23</v>
      </c>
      <c r="B198" s="79" t="s">
        <v>273</v>
      </c>
      <c r="C198" s="80">
        <v>39321</v>
      </c>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87">
        <v>3</v>
      </c>
      <c r="AC198" s="82">
        <v>39321</v>
      </c>
      <c r="AD198" s="90" t="s">
        <v>142</v>
      </c>
      <c r="AE198" s="87" t="s">
        <v>142</v>
      </c>
      <c r="AF198" s="83">
        <v>1</v>
      </c>
      <c r="AG198" s="84" t="s">
        <v>189</v>
      </c>
      <c r="AH198" s="106" t="s">
        <v>295</v>
      </c>
      <c r="AI198" s="79" t="s">
        <v>56</v>
      </c>
      <c r="AJ198" s="79"/>
      <c r="AK198" s="79"/>
      <c r="AL198" s="85">
        <v>0.24</v>
      </c>
      <c r="AM198" s="79" t="s">
        <v>54</v>
      </c>
      <c r="AN198" s="79" t="s">
        <v>54</v>
      </c>
      <c r="AO198" s="79">
        <v>0.2</v>
      </c>
      <c r="AP198" s="85">
        <v>0.2</v>
      </c>
      <c r="AQ198" s="85">
        <v>0</v>
      </c>
      <c r="AR198" s="85">
        <v>0</v>
      </c>
      <c r="AS198" s="79"/>
      <c r="AT198" s="79" t="s">
        <v>290</v>
      </c>
      <c r="AU198" s="79"/>
      <c r="AV198" s="79"/>
      <c r="AW198" s="79"/>
      <c r="BB198" s="107"/>
      <c r="BC198" s="108"/>
    </row>
    <row r="199" spans="1:55" ht="12.75">
      <c r="A199" s="6">
        <v>23</v>
      </c>
      <c r="B199" s="79" t="s">
        <v>273</v>
      </c>
      <c r="C199" s="80">
        <v>39321</v>
      </c>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87">
        <v>3</v>
      </c>
      <c r="AC199" s="82">
        <v>39321</v>
      </c>
      <c r="AD199" s="90" t="s">
        <v>142</v>
      </c>
      <c r="AE199" s="87" t="s">
        <v>142</v>
      </c>
      <c r="AF199" s="83">
        <v>1</v>
      </c>
      <c r="AG199" s="84" t="s">
        <v>187</v>
      </c>
      <c r="AH199" s="79">
        <v>5</v>
      </c>
      <c r="AI199" s="79" t="s">
        <v>56</v>
      </c>
      <c r="AJ199" s="79"/>
      <c r="AK199" s="79"/>
      <c r="AL199" s="85">
        <v>0.55</v>
      </c>
      <c r="AM199" s="79" t="s">
        <v>106</v>
      </c>
      <c r="AN199" s="79" t="s">
        <v>106</v>
      </c>
      <c r="AO199" s="79">
        <v>0.23</v>
      </c>
      <c r="AP199" s="85">
        <v>0.23</v>
      </c>
      <c r="AQ199" s="85">
        <v>0.07</v>
      </c>
      <c r="AR199" s="85">
        <v>0.07</v>
      </c>
      <c r="AS199" s="79"/>
      <c r="AT199" s="79" t="s">
        <v>290</v>
      </c>
      <c r="AU199" s="79"/>
      <c r="AV199" s="79"/>
      <c r="AW199" s="79"/>
      <c r="BB199" s="108"/>
      <c r="BC199" s="108"/>
    </row>
    <row r="200" spans="1:55" ht="12.75">
      <c r="A200" s="6">
        <v>23</v>
      </c>
      <c r="B200" s="79" t="s">
        <v>273</v>
      </c>
      <c r="C200" s="80">
        <v>39321</v>
      </c>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87">
        <v>3</v>
      </c>
      <c r="AC200" s="82">
        <v>39321</v>
      </c>
      <c r="AD200" s="90" t="s">
        <v>142</v>
      </c>
      <c r="AE200" s="87" t="s">
        <v>142</v>
      </c>
      <c r="AF200" s="83">
        <v>1</v>
      </c>
      <c r="AG200" s="84" t="s">
        <v>189</v>
      </c>
      <c r="AH200" s="79">
        <v>4</v>
      </c>
      <c r="AI200" s="79" t="s">
        <v>56</v>
      </c>
      <c r="AJ200" s="79"/>
      <c r="AK200" s="79"/>
      <c r="AL200" s="85">
        <v>0.25</v>
      </c>
      <c r="AM200" s="79" t="s">
        <v>717</v>
      </c>
      <c r="AN200" s="79" t="s">
        <v>52</v>
      </c>
      <c r="AO200" s="79">
        <v>0.6</v>
      </c>
      <c r="AP200" s="85">
        <v>0.6</v>
      </c>
      <c r="AQ200" s="85">
        <v>0</v>
      </c>
      <c r="AR200" s="85">
        <v>0</v>
      </c>
      <c r="AS200" s="79">
        <v>22</v>
      </c>
      <c r="AT200" s="79" t="s">
        <v>290</v>
      </c>
      <c r="AU200" s="79" t="s">
        <v>296</v>
      </c>
      <c r="AV200" s="79"/>
      <c r="AW200" s="79"/>
      <c r="BB200" s="107"/>
      <c r="BC200" s="108"/>
    </row>
    <row r="201" spans="1:55" ht="12.75">
      <c r="A201" s="6">
        <v>23</v>
      </c>
      <c r="B201" s="79" t="s">
        <v>273</v>
      </c>
      <c r="C201" s="80">
        <v>39321</v>
      </c>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87">
        <v>3</v>
      </c>
      <c r="AC201" s="82">
        <v>39321</v>
      </c>
      <c r="AD201" s="90" t="s">
        <v>142</v>
      </c>
      <c r="AE201" s="87" t="s">
        <v>142</v>
      </c>
      <c r="AF201" s="83">
        <v>1</v>
      </c>
      <c r="AG201" s="84" t="s">
        <v>297</v>
      </c>
      <c r="AH201" s="79">
        <v>5</v>
      </c>
      <c r="AI201" s="79" t="s">
        <v>56</v>
      </c>
      <c r="AJ201" s="79"/>
      <c r="AK201" s="79"/>
      <c r="AL201" s="85">
        <v>0.7</v>
      </c>
      <c r="AM201" s="87" t="s">
        <v>54</v>
      </c>
      <c r="AN201" s="79" t="s">
        <v>52</v>
      </c>
      <c r="AO201" s="79">
        <v>0.2</v>
      </c>
      <c r="AP201" s="85">
        <v>0.2</v>
      </c>
      <c r="AQ201" s="85">
        <v>0</v>
      </c>
      <c r="AR201" s="85">
        <v>0</v>
      </c>
      <c r="AS201" s="79">
        <v>22</v>
      </c>
      <c r="AT201" s="79" t="s">
        <v>290</v>
      </c>
      <c r="AU201" s="79"/>
      <c r="AV201" s="79"/>
      <c r="AW201" s="79"/>
      <c r="BB201" s="108"/>
      <c r="BC201" s="107"/>
    </row>
    <row r="202" spans="1:55" ht="12.75">
      <c r="A202" s="6">
        <v>23</v>
      </c>
      <c r="B202" s="79" t="s">
        <v>273</v>
      </c>
      <c r="C202" s="80">
        <v>39321</v>
      </c>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87">
        <v>3</v>
      </c>
      <c r="AC202" s="82">
        <v>39321</v>
      </c>
      <c r="AD202" s="83" t="s">
        <v>142</v>
      </c>
      <c r="AE202" s="79" t="s">
        <v>142</v>
      </c>
      <c r="AF202" s="83">
        <v>1</v>
      </c>
      <c r="AG202" s="84" t="s">
        <v>194</v>
      </c>
      <c r="AH202" s="79">
        <v>5</v>
      </c>
      <c r="AI202" s="79" t="s">
        <v>56</v>
      </c>
      <c r="AJ202" s="79"/>
      <c r="AK202" s="79"/>
      <c r="AL202" s="85">
        <v>0.6</v>
      </c>
      <c r="AM202" s="87" t="s">
        <v>54</v>
      </c>
      <c r="AN202" s="79" t="s">
        <v>52</v>
      </c>
      <c r="AO202" s="79">
        <v>0.6</v>
      </c>
      <c r="AP202" s="85">
        <v>0.6</v>
      </c>
      <c r="AQ202" s="85">
        <v>0</v>
      </c>
      <c r="AR202" s="85">
        <v>0</v>
      </c>
      <c r="AS202" s="79">
        <v>22</v>
      </c>
      <c r="AT202" s="79" t="s">
        <v>290</v>
      </c>
      <c r="AU202" s="79"/>
      <c r="AV202" s="79"/>
      <c r="AW202" s="79"/>
      <c r="BB202" s="107"/>
      <c r="BC202" s="108"/>
    </row>
    <row r="203" spans="1:55" ht="12.75">
      <c r="A203" s="6">
        <v>23</v>
      </c>
      <c r="B203" s="79" t="s">
        <v>273</v>
      </c>
      <c r="C203" s="80">
        <v>39321</v>
      </c>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87">
        <v>3</v>
      </c>
      <c r="AC203" s="82">
        <v>39321</v>
      </c>
      <c r="AD203" s="83" t="s">
        <v>142</v>
      </c>
      <c r="AE203" s="79" t="s">
        <v>142</v>
      </c>
      <c r="AF203" s="83">
        <v>1</v>
      </c>
      <c r="AG203" s="84" t="s">
        <v>187</v>
      </c>
      <c r="AH203" s="79">
        <v>3</v>
      </c>
      <c r="AI203" s="79" t="s">
        <v>88</v>
      </c>
      <c r="AJ203" s="79"/>
      <c r="AK203" s="79"/>
      <c r="AL203" s="85">
        <v>0.25</v>
      </c>
      <c r="AM203" s="79" t="s">
        <v>164</v>
      </c>
      <c r="AN203" s="79"/>
      <c r="AO203" s="79">
        <v>0.45</v>
      </c>
      <c r="AP203" s="85">
        <v>0.45</v>
      </c>
      <c r="AQ203" s="85">
        <v>0.6</v>
      </c>
      <c r="AR203" s="85">
        <v>0.6</v>
      </c>
      <c r="AS203" s="79">
        <v>23</v>
      </c>
      <c r="AT203" s="79" t="s">
        <v>290</v>
      </c>
      <c r="AU203" s="79" t="s">
        <v>298</v>
      </c>
      <c r="AV203" s="79"/>
      <c r="AW203" s="79"/>
      <c r="BB203" s="79"/>
      <c r="BC203" s="107"/>
    </row>
    <row r="204" spans="1:55" ht="12.75">
      <c r="A204" s="6">
        <v>23</v>
      </c>
      <c r="B204" s="79" t="s">
        <v>273</v>
      </c>
      <c r="C204" s="80">
        <v>39321</v>
      </c>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87">
        <v>3</v>
      </c>
      <c r="AC204" s="82">
        <v>39321</v>
      </c>
      <c r="AD204" s="83" t="s">
        <v>142</v>
      </c>
      <c r="AE204" s="79" t="s">
        <v>142</v>
      </c>
      <c r="AF204" s="83">
        <v>1</v>
      </c>
      <c r="AG204" s="84" t="s">
        <v>299</v>
      </c>
      <c r="AH204" s="79">
        <v>3</v>
      </c>
      <c r="AI204" s="79" t="s">
        <v>56</v>
      </c>
      <c r="AJ204" s="79"/>
      <c r="AK204" s="79"/>
      <c r="AL204" s="85">
        <v>1</v>
      </c>
      <c r="AM204" s="96" t="s">
        <v>300</v>
      </c>
      <c r="AN204" s="79" t="s">
        <v>54</v>
      </c>
      <c r="AO204" s="79">
        <v>0.35</v>
      </c>
      <c r="AP204" s="85">
        <v>0.35</v>
      </c>
      <c r="AQ204" s="85">
        <v>0</v>
      </c>
      <c r="AR204" s="85">
        <v>0</v>
      </c>
      <c r="AS204" s="79">
        <v>22</v>
      </c>
      <c r="AT204" s="79" t="s">
        <v>290</v>
      </c>
      <c r="AU204" s="79"/>
      <c r="AV204" s="79"/>
      <c r="AW204" s="79"/>
      <c r="BB204" s="79"/>
      <c r="BC204" s="108"/>
    </row>
    <row r="205" spans="1:55" ht="12.75">
      <c r="A205" s="6">
        <v>23</v>
      </c>
      <c r="B205" s="79" t="s">
        <v>273</v>
      </c>
      <c r="C205" s="80">
        <v>39321</v>
      </c>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87">
        <v>3</v>
      </c>
      <c r="AC205" s="82">
        <v>39321</v>
      </c>
      <c r="AD205" s="83" t="s">
        <v>142</v>
      </c>
      <c r="AE205" s="79" t="s">
        <v>142</v>
      </c>
      <c r="AF205" s="83">
        <v>1</v>
      </c>
      <c r="AG205" s="84" t="s">
        <v>187</v>
      </c>
      <c r="AH205" s="79">
        <v>3</v>
      </c>
      <c r="AI205" s="79" t="s">
        <v>56</v>
      </c>
      <c r="AJ205" s="79"/>
      <c r="AK205" s="79"/>
      <c r="AL205" s="85">
        <v>0.1</v>
      </c>
      <c r="AM205" s="79" t="s">
        <v>133</v>
      </c>
      <c r="AN205" s="79" t="s">
        <v>54</v>
      </c>
      <c r="AO205" s="128">
        <v>0.164</v>
      </c>
      <c r="AP205" s="129">
        <v>0.164</v>
      </c>
      <c r="AQ205" s="85">
        <v>0</v>
      </c>
      <c r="AR205" s="85">
        <v>0</v>
      </c>
      <c r="AS205" s="79">
        <v>22</v>
      </c>
      <c r="AT205" s="79" t="s">
        <v>290</v>
      </c>
      <c r="AU205" s="79"/>
      <c r="AV205" s="79"/>
      <c r="AW205" s="79"/>
      <c r="BB205" s="101"/>
      <c r="BC205" s="107"/>
    </row>
    <row r="206" spans="1:55" ht="12.75">
      <c r="A206" s="6">
        <v>24</v>
      </c>
      <c r="B206" s="79" t="s">
        <v>301</v>
      </c>
      <c r="C206" s="80">
        <v>39246</v>
      </c>
      <c r="D206" s="79" t="s">
        <v>311</v>
      </c>
      <c r="E206" s="79">
        <v>4314068</v>
      </c>
      <c r="F206" s="79">
        <v>717245</v>
      </c>
      <c r="G206" s="79">
        <v>114</v>
      </c>
      <c r="H206" s="79">
        <v>20</v>
      </c>
      <c r="I206" s="79">
        <v>3300</v>
      </c>
      <c r="J206" s="79" t="s">
        <v>312</v>
      </c>
      <c r="K206" s="79" t="s">
        <v>304</v>
      </c>
      <c r="L206" s="79">
        <v>4314861</v>
      </c>
      <c r="M206" s="79">
        <v>717783</v>
      </c>
      <c r="N206" s="79">
        <v>117</v>
      </c>
      <c r="O206" s="79">
        <v>18</v>
      </c>
      <c r="P206" s="81">
        <v>0.041666666666666664</v>
      </c>
      <c r="Q206" s="81">
        <v>0.1111111111111111</v>
      </c>
      <c r="R206" s="79" t="s">
        <v>313</v>
      </c>
      <c r="S206" s="79">
        <v>31</v>
      </c>
      <c r="T206" s="79">
        <v>16</v>
      </c>
      <c r="U206" s="79">
        <v>16</v>
      </c>
      <c r="V206" s="79">
        <v>34</v>
      </c>
      <c r="W206" s="79">
        <v>15.5</v>
      </c>
      <c r="X206" s="79">
        <v>19</v>
      </c>
      <c r="Y206" s="79" t="s">
        <v>50</v>
      </c>
      <c r="Z206" s="79" t="s">
        <v>64</v>
      </c>
      <c r="AA206" s="79" t="s">
        <v>50</v>
      </c>
      <c r="AB206" s="79">
        <v>2</v>
      </c>
      <c r="AC206" s="82">
        <v>39246</v>
      </c>
      <c r="AD206" s="83" t="s">
        <v>142</v>
      </c>
      <c r="AE206" s="79" t="s">
        <v>142</v>
      </c>
      <c r="AF206" s="83">
        <v>400</v>
      </c>
      <c r="AG206" s="79">
        <v>14</v>
      </c>
      <c r="AH206" s="79">
        <v>1</v>
      </c>
      <c r="AI206" s="79" t="s">
        <v>90</v>
      </c>
      <c r="AJ206" s="79" t="s">
        <v>53</v>
      </c>
      <c r="AK206" s="79">
        <v>1</v>
      </c>
      <c r="AL206" s="85"/>
      <c r="AM206" s="79" t="s">
        <v>106</v>
      </c>
      <c r="AN206" s="79"/>
      <c r="AO206" s="79">
        <v>1.1</v>
      </c>
      <c r="AP206" s="85">
        <v>1.5</v>
      </c>
      <c r="AQ206" s="85">
        <v>0.11</v>
      </c>
      <c r="AR206" s="85">
        <v>0.03</v>
      </c>
      <c r="AS206" s="79">
        <v>16</v>
      </c>
      <c r="AT206" s="79"/>
      <c r="AU206" s="79"/>
      <c r="AV206" s="79" t="s">
        <v>314</v>
      </c>
      <c r="AW206" s="79"/>
      <c r="BB206" s="101"/>
      <c r="BC206" s="108"/>
    </row>
    <row r="207" spans="1:55" ht="12.75">
      <c r="A207" s="6">
        <v>28</v>
      </c>
      <c r="B207" s="79" t="s">
        <v>318</v>
      </c>
      <c r="C207" s="80">
        <v>39318</v>
      </c>
      <c r="D207" s="79"/>
      <c r="E207" s="79"/>
      <c r="F207" s="79"/>
      <c r="G207" s="79"/>
      <c r="H207" s="79"/>
      <c r="I207" s="79"/>
      <c r="J207" s="79"/>
      <c r="K207" s="79"/>
      <c r="L207" s="79"/>
      <c r="M207" s="79"/>
      <c r="N207" s="79"/>
      <c r="O207" s="79"/>
      <c r="P207" s="79"/>
      <c r="Q207" s="81"/>
      <c r="R207" s="79"/>
      <c r="S207" s="79"/>
      <c r="T207" s="79"/>
      <c r="U207" s="79"/>
      <c r="V207" s="79"/>
      <c r="W207" s="79"/>
      <c r="X207" s="79"/>
      <c r="Y207" s="79"/>
      <c r="Z207" s="79"/>
      <c r="AA207" s="79"/>
      <c r="AB207" s="87">
        <v>3</v>
      </c>
      <c r="AC207" s="82">
        <v>39318</v>
      </c>
      <c r="AD207" s="90" t="s">
        <v>142</v>
      </c>
      <c r="AE207" s="87" t="s">
        <v>142</v>
      </c>
      <c r="AF207" s="90">
        <v>3</v>
      </c>
      <c r="AG207" s="84" t="s">
        <v>61</v>
      </c>
      <c r="AH207" s="79">
        <v>4</v>
      </c>
      <c r="AI207" s="87" t="s">
        <v>56</v>
      </c>
      <c r="AJ207" s="87" t="s">
        <v>139</v>
      </c>
      <c r="AK207" s="79">
        <v>1</v>
      </c>
      <c r="AL207" s="85">
        <v>1.5</v>
      </c>
      <c r="AM207" s="79" t="s">
        <v>52</v>
      </c>
      <c r="AN207" s="79" t="s">
        <v>52</v>
      </c>
      <c r="AO207" s="79">
        <v>0.4</v>
      </c>
      <c r="AP207" s="85"/>
      <c r="AQ207" s="92">
        <v>0</v>
      </c>
      <c r="AR207" s="92">
        <v>0</v>
      </c>
      <c r="AS207" s="79">
        <v>24</v>
      </c>
      <c r="AT207" s="79" t="s">
        <v>321</v>
      </c>
      <c r="AU207" s="79" t="s">
        <v>322</v>
      </c>
      <c r="AV207" s="79"/>
      <c r="AW207" s="79"/>
      <c r="BB207" s="79"/>
      <c r="BC207" s="107"/>
    </row>
    <row r="208" spans="1:55" ht="12.75">
      <c r="A208" s="6">
        <v>28</v>
      </c>
      <c r="B208" s="79" t="s">
        <v>318</v>
      </c>
      <c r="C208" s="80">
        <v>39318</v>
      </c>
      <c r="D208" s="79" t="s">
        <v>168</v>
      </c>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87">
        <v>3</v>
      </c>
      <c r="AC208" s="82">
        <v>39318</v>
      </c>
      <c r="AD208" s="90" t="s">
        <v>142</v>
      </c>
      <c r="AE208" s="87" t="s">
        <v>142</v>
      </c>
      <c r="AF208" s="90">
        <v>11</v>
      </c>
      <c r="AG208" s="84" t="s">
        <v>61</v>
      </c>
      <c r="AH208" s="79">
        <v>4</v>
      </c>
      <c r="AI208" s="87" t="s">
        <v>56</v>
      </c>
      <c r="AJ208" s="87" t="s">
        <v>139</v>
      </c>
      <c r="AK208" s="79">
        <v>1</v>
      </c>
      <c r="AL208" s="85">
        <v>3</v>
      </c>
      <c r="AM208" s="79" t="s">
        <v>160</v>
      </c>
      <c r="AN208" s="79" t="s">
        <v>160</v>
      </c>
      <c r="AO208" s="79">
        <v>0.3</v>
      </c>
      <c r="AP208" s="85"/>
      <c r="AQ208" s="92">
        <v>0</v>
      </c>
      <c r="AR208" s="92">
        <v>0</v>
      </c>
      <c r="AS208" s="79">
        <v>24</v>
      </c>
      <c r="AT208" s="79" t="s">
        <v>321</v>
      </c>
      <c r="AU208" s="79" t="s">
        <v>322</v>
      </c>
      <c r="AV208" s="79"/>
      <c r="AW208" s="79"/>
      <c r="BB208" s="79"/>
      <c r="BC208" s="108"/>
    </row>
    <row r="209" spans="1:55" ht="12.75">
      <c r="A209" s="6">
        <v>29</v>
      </c>
      <c r="B209" s="79" t="s">
        <v>323</v>
      </c>
      <c r="C209" s="86">
        <v>39245</v>
      </c>
      <c r="D209" s="87"/>
      <c r="E209" s="87"/>
      <c r="F209" s="87"/>
      <c r="G209" s="87">
        <v>174</v>
      </c>
      <c r="H209" s="87"/>
      <c r="I209" s="87"/>
      <c r="J209" s="87"/>
      <c r="K209" s="87"/>
      <c r="L209" s="87"/>
      <c r="M209" s="87"/>
      <c r="N209" s="87">
        <v>181</v>
      </c>
      <c r="O209" s="87"/>
      <c r="P209" s="88">
        <v>0.40625</v>
      </c>
      <c r="Q209" s="88">
        <v>0.5625</v>
      </c>
      <c r="R209" s="87" t="s">
        <v>330</v>
      </c>
      <c r="S209" s="87">
        <v>24</v>
      </c>
      <c r="T209" s="87">
        <v>20</v>
      </c>
      <c r="U209" s="87">
        <v>21</v>
      </c>
      <c r="V209" s="87">
        <v>28</v>
      </c>
      <c r="W209" s="87">
        <v>20</v>
      </c>
      <c r="X209" s="87">
        <v>21</v>
      </c>
      <c r="Y209" s="87" t="s">
        <v>50</v>
      </c>
      <c r="Z209" s="87" t="s">
        <v>51</v>
      </c>
      <c r="AA209" s="87" t="s">
        <v>50</v>
      </c>
      <c r="AB209" s="87">
        <v>2</v>
      </c>
      <c r="AC209" s="89">
        <v>39245</v>
      </c>
      <c r="AD209" s="90" t="s">
        <v>142</v>
      </c>
      <c r="AE209" s="87" t="s">
        <v>142</v>
      </c>
      <c r="AF209" s="90">
        <v>200</v>
      </c>
      <c r="AG209" s="91" t="s">
        <v>331</v>
      </c>
      <c r="AH209" s="87">
        <v>2</v>
      </c>
      <c r="AI209" s="87" t="s">
        <v>56</v>
      </c>
      <c r="AJ209" s="87" t="s">
        <v>139</v>
      </c>
      <c r="AK209" s="87">
        <v>1</v>
      </c>
      <c r="AL209" s="92"/>
      <c r="AM209" s="87" t="s">
        <v>54</v>
      </c>
      <c r="AN209" s="87"/>
      <c r="AO209" s="87">
        <v>1.4</v>
      </c>
      <c r="AP209" s="92">
        <v>0.3</v>
      </c>
      <c r="AQ209" s="92">
        <v>0.04</v>
      </c>
      <c r="AR209" s="92">
        <v>0.03</v>
      </c>
      <c r="AS209" s="87">
        <v>20</v>
      </c>
      <c r="AT209" s="87" t="s">
        <v>332</v>
      </c>
      <c r="AU209" s="87" t="s">
        <v>73</v>
      </c>
      <c r="AV209" s="87"/>
      <c r="AW209" s="87"/>
      <c r="BB209" s="93"/>
      <c r="BC209" s="107"/>
    </row>
    <row r="210" spans="1:55" ht="12.75">
      <c r="A210" s="6">
        <v>29</v>
      </c>
      <c r="B210" s="79" t="s">
        <v>323</v>
      </c>
      <c r="C210" s="80">
        <v>39245</v>
      </c>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87">
        <v>2</v>
      </c>
      <c r="AC210" s="82">
        <v>39245</v>
      </c>
      <c r="AD210" s="83" t="s">
        <v>142</v>
      </c>
      <c r="AE210" s="79" t="s">
        <v>142</v>
      </c>
      <c r="AF210" s="83">
        <v>400</v>
      </c>
      <c r="AG210" s="84" t="s">
        <v>331</v>
      </c>
      <c r="AH210" s="79">
        <v>2</v>
      </c>
      <c r="AI210" s="79" t="s">
        <v>56</v>
      </c>
      <c r="AJ210" s="79" t="s">
        <v>333</v>
      </c>
      <c r="AK210" s="79">
        <v>1</v>
      </c>
      <c r="AL210" s="85"/>
      <c r="AM210" s="79" t="s">
        <v>54</v>
      </c>
      <c r="AN210" s="79" t="s">
        <v>54</v>
      </c>
      <c r="AO210" s="79">
        <v>0.55</v>
      </c>
      <c r="AP210" s="85">
        <v>0.6</v>
      </c>
      <c r="AQ210" s="85">
        <v>0.12</v>
      </c>
      <c r="AR210" s="85">
        <v>0.06</v>
      </c>
      <c r="AS210" s="79">
        <v>21</v>
      </c>
      <c r="AT210" s="79" t="s">
        <v>75</v>
      </c>
      <c r="AU210" s="79" t="s">
        <v>146</v>
      </c>
      <c r="AV210" s="79"/>
      <c r="AW210" s="79"/>
      <c r="BB210" s="79"/>
      <c r="BC210" s="108"/>
    </row>
    <row r="211" spans="1:55" ht="12.75">
      <c r="A211" s="6">
        <v>29</v>
      </c>
      <c r="B211" s="79" t="s">
        <v>323</v>
      </c>
      <c r="C211" s="80">
        <v>39245</v>
      </c>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87">
        <v>2</v>
      </c>
      <c r="AC211" s="82">
        <v>39245</v>
      </c>
      <c r="AD211" s="83" t="s">
        <v>142</v>
      </c>
      <c r="AE211" s="79" t="s">
        <v>142</v>
      </c>
      <c r="AF211" s="83">
        <v>100</v>
      </c>
      <c r="AG211" s="84" t="s">
        <v>334</v>
      </c>
      <c r="AH211" s="79">
        <v>1</v>
      </c>
      <c r="AI211" s="79" t="s">
        <v>90</v>
      </c>
      <c r="AJ211" s="79" t="s">
        <v>333</v>
      </c>
      <c r="AK211" s="79">
        <v>1</v>
      </c>
      <c r="AL211" s="85"/>
      <c r="AM211" s="79" t="s">
        <v>54</v>
      </c>
      <c r="AN211" s="79"/>
      <c r="AO211" s="79">
        <v>0.35</v>
      </c>
      <c r="AP211" s="85">
        <v>0.4</v>
      </c>
      <c r="AQ211" s="85">
        <v>0.1</v>
      </c>
      <c r="AR211" s="85">
        <v>0.4</v>
      </c>
      <c r="AS211" s="79">
        <v>21</v>
      </c>
      <c r="AT211" s="79" t="s">
        <v>55</v>
      </c>
      <c r="AU211" s="79" t="s">
        <v>147</v>
      </c>
      <c r="AV211" s="79"/>
      <c r="AW211" s="79"/>
      <c r="BB211" s="87"/>
      <c r="BC211" s="107"/>
    </row>
    <row r="212" spans="1:55" ht="12.75">
      <c r="A212" s="6">
        <v>29</v>
      </c>
      <c r="B212" s="79" t="s">
        <v>323</v>
      </c>
      <c r="C212" s="86">
        <v>39245</v>
      </c>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v>2</v>
      </c>
      <c r="AC212" s="89">
        <v>39245</v>
      </c>
      <c r="AD212" s="90" t="s">
        <v>142</v>
      </c>
      <c r="AE212" s="87" t="s">
        <v>142</v>
      </c>
      <c r="AF212" s="90">
        <v>1000</v>
      </c>
      <c r="AG212" s="91" t="s">
        <v>286</v>
      </c>
      <c r="AH212" s="79" t="s">
        <v>287</v>
      </c>
      <c r="AI212" s="87" t="s">
        <v>56</v>
      </c>
      <c r="AJ212" s="87" t="s">
        <v>333</v>
      </c>
      <c r="AK212" s="87">
        <v>1</v>
      </c>
      <c r="AL212" s="92"/>
      <c r="AM212" s="87" t="s">
        <v>54</v>
      </c>
      <c r="AN212" s="87"/>
      <c r="AO212" s="87">
        <v>1.25</v>
      </c>
      <c r="AP212" s="92">
        <v>0.8</v>
      </c>
      <c r="AQ212" s="92">
        <v>0.35</v>
      </c>
      <c r="AR212" s="92">
        <v>0.15</v>
      </c>
      <c r="AS212" s="87">
        <v>20</v>
      </c>
      <c r="AT212" s="87" t="s">
        <v>335</v>
      </c>
      <c r="AU212" s="87" t="s">
        <v>149</v>
      </c>
      <c r="AV212" s="87"/>
      <c r="AW212" s="87"/>
      <c r="BB212" s="79"/>
      <c r="BC212" s="79"/>
    </row>
    <row r="213" spans="1:55" ht="12.75">
      <c r="A213" s="6">
        <v>29</v>
      </c>
      <c r="B213" s="79" t="s">
        <v>323</v>
      </c>
      <c r="C213" s="80">
        <v>39245</v>
      </c>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87">
        <v>2</v>
      </c>
      <c r="AC213" s="82">
        <v>39245</v>
      </c>
      <c r="AD213" s="83" t="s">
        <v>142</v>
      </c>
      <c r="AE213" s="79" t="s">
        <v>142</v>
      </c>
      <c r="AF213" s="83">
        <v>150</v>
      </c>
      <c r="AG213" s="84" t="s">
        <v>337</v>
      </c>
      <c r="AH213" s="79">
        <v>1</v>
      </c>
      <c r="AI213" s="79" t="s">
        <v>90</v>
      </c>
      <c r="AJ213" s="79" t="s">
        <v>70</v>
      </c>
      <c r="AK213" s="79">
        <v>1</v>
      </c>
      <c r="AL213" s="85"/>
      <c r="AM213" s="79" t="s">
        <v>54</v>
      </c>
      <c r="AN213" s="79"/>
      <c r="AO213" s="79">
        <v>0.35</v>
      </c>
      <c r="AP213" s="85">
        <v>0.4</v>
      </c>
      <c r="AQ213" s="85">
        <v>0.13</v>
      </c>
      <c r="AR213" s="85">
        <v>0.07</v>
      </c>
      <c r="AS213" s="79">
        <v>20</v>
      </c>
      <c r="AT213" s="79" t="s">
        <v>338</v>
      </c>
      <c r="AU213" s="79" t="s">
        <v>152</v>
      </c>
      <c r="AV213" s="79"/>
      <c r="AW213" s="79"/>
      <c r="BB213" s="79"/>
      <c r="BC213" s="79"/>
    </row>
    <row r="214" spans="1:55" ht="12.75">
      <c r="A214" s="6">
        <v>29</v>
      </c>
      <c r="B214" s="79" t="s">
        <v>323</v>
      </c>
      <c r="C214" s="80">
        <v>39245</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87">
        <v>2</v>
      </c>
      <c r="AC214" s="82">
        <v>39245</v>
      </c>
      <c r="AD214" s="83" t="s">
        <v>142</v>
      </c>
      <c r="AE214" s="79" t="s">
        <v>142</v>
      </c>
      <c r="AF214" s="83">
        <v>1000</v>
      </c>
      <c r="AG214" s="84" t="s">
        <v>339</v>
      </c>
      <c r="AH214" s="79" t="s">
        <v>287</v>
      </c>
      <c r="AI214" s="79" t="s">
        <v>90</v>
      </c>
      <c r="AJ214" s="79" t="s">
        <v>333</v>
      </c>
      <c r="AK214" s="79">
        <v>1</v>
      </c>
      <c r="AL214" s="85"/>
      <c r="AM214" s="79" t="s">
        <v>54</v>
      </c>
      <c r="AN214" s="79"/>
      <c r="AO214" s="79">
        <v>0.5</v>
      </c>
      <c r="AP214" s="85">
        <v>0.4</v>
      </c>
      <c r="AQ214" s="85">
        <v>0.1</v>
      </c>
      <c r="AR214" s="85">
        <v>0.08</v>
      </c>
      <c r="AS214" s="79">
        <v>20</v>
      </c>
      <c r="AT214" s="79" t="s">
        <v>338</v>
      </c>
      <c r="AU214" s="79" t="s">
        <v>250</v>
      </c>
      <c r="AV214" s="79"/>
      <c r="AW214" s="79"/>
      <c r="BB214" s="79"/>
      <c r="BC214" s="79"/>
    </row>
    <row r="215" spans="1:55" ht="12.75">
      <c r="A215" s="6">
        <v>29</v>
      </c>
      <c r="B215" s="79" t="s">
        <v>323</v>
      </c>
      <c r="C215" s="80">
        <v>39245</v>
      </c>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87">
        <v>2</v>
      </c>
      <c r="AC215" s="82">
        <v>39245</v>
      </c>
      <c r="AD215" s="83" t="s">
        <v>142</v>
      </c>
      <c r="AE215" s="79" t="s">
        <v>142</v>
      </c>
      <c r="AF215" s="83">
        <v>2000</v>
      </c>
      <c r="AG215" s="84" t="s">
        <v>339</v>
      </c>
      <c r="AH215" s="79" t="s">
        <v>287</v>
      </c>
      <c r="AI215" s="79" t="s">
        <v>56</v>
      </c>
      <c r="AJ215" s="79" t="s">
        <v>70</v>
      </c>
      <c r="AK215" s="79">
        <v>1</v>
      </c>
      <c r="AL215" s="85"/>
      <c r="AM215" s="79" t="s">
        <v>54</v>
      </c>
      <c r="AN215" s="79"/>
      <c r="AO215" s="79">
        <v>1</v>
      </c>
      <c r="AP215" s="85">
        <v>0.5</v>
      </c>
      <c r="AQ215" s="85">
        <v>0.5</v>
      </c>
      <c r="AR215" s="85">
        <v>0.25</v>
      </c>
      <c r="AS215" s="79">
        <v>20</v>
      </c>
      <c r="AT215" s="79" t="s">
        <v>340</v>
      </c>
      <c r="AU215" s="79" t="s">
        <v>253</v>
      </c>
      <c r="AV215" s="79"/>
      <c r="AW215" s="79"/>
      <c r="BB215" s="79"/>
      <c r="BC215" s="79"/>
    </row>
    <row r="216" spans="1:55" ht="12.75">
      <c r="A216" s="6">
        <v>29</v>
      </c>
      <c r="B216" s="79" t="s">
        <v>323</v>
      </c>
      <c r="C216" s="86">
        <v>39318</v>
      </c>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v>3</v>
      </c>
      <c r="AC216" s="89">
        <v>39318</v>
      </c>
      <c r="AD216" s="90" t="s">
        <v>142</v>
      </c>
      <c r="AE216" s="87" t="s">
        <v>142</v>
      </c>
      <c r="AF216" s="90">
        <v>1</v>
      </c>
      <c r="AG216" s="91" t="s">
        <v>297</v>
      </c>
      <c r="AH216" s="87">
        <v>4</v>
      </c>
      <c r="AI216" s="87" t="s">
        <v>56</v>
      </c>
      <c r="AJ216" s="87" t="s">
        <v>83</v>
      </c>
      <c r="AK216" s="87">
        <v>1</v>
      </c>
      <c r="AL216" s="92">
        <v>1.2</v>
      </c>
      <c r="AM216" s="87" t="s">
        <v>54</v>
      </c>
      <c r="AN216" s="87" t="s">
        <v>54</v>
      </c>
      <c r="AO216" s="87">
        <v>0.3</v>
      </c>
      <c r="AP216" s="92"/>
      <c r="AQ216" s="92">
        <v>0</v>
      </c>
      <c r="AR216" s="92">
        <v>0</v>
      </c>
      <c r="AS216" s="87"/>
      <c r="AT216" s="87"/>
      <c r="AU216" s="87"/>
      <c r="AV216" s="87"/>
      <c r="AW216" s="87"/>
      <c r="BB216" s="79"/>
      <c r="BC216" s="79"/>
    </row>
    <row r="217" spans="1:55" ht="12.75">
      <c r="A217" s="6">
        <v>29</v>
      </c>
      <c r="B217" s="79" t="s">
        <v>323</v>
      </c>
      <c r="C217" s="80">
        <v>39318</v>
      </c>
      <c r="D217" s="107"/>
      <c r="E217" s="83"/>
      <c r="F217" s="83"/>
      <c r="G217" s="83"/>
      <c r="H217" s="83"/>
      <c r="I217" s="83"/>
      <c r="J217" s="83"/>
      <c r="K217" s="107"/>
      <c r="L217" s="83"/>
      <c r="M217" s="83"/>
      <c r="N217" s="83"/>
      <c r="O217" s="83"/>
      <c r="P217" s="83"/>
      <c r="Q217" s="83"/>
      <c r="R217" s="107"/>
      <c r="S217" s="83"/>
      <c r="T217" s="83"/>
      <c r="U217" s="83"/>
      <c r="V217" s="83"/>
      <c r="W217" s="83"/>
      <c r="X217" s="83"/>
      <c r="Y217" s="107"/>
      <c r="Z217" s="107"/>
      <c r="AA217" s="107"/>
      <c r="AB217" s="87">
        <v>3</v>
      </c>
      <c r="AC217" s="82">
        <v>39318</v>
      </c>
      <c r="AD217" s="90" t="s">
        <v>142</v>
      </c>
      <c r="AE217" s="108" t="s">
        <v>142</v>
      </c>
      <c r="AF217" s="90">
        <v>1</v>
      </c>
      <c r="AG217" s="107" t="s">
        <v>158</v>
      </c>
      <c r="AH217" s="83">
        <v>3</v>
      </c>
      <c r="AI217" s="108" t="s">
        <v>56</v>
      </c>
      <c r="AJ217" s="107" t="s">
        <v>139</v>
      </c>
      <c r="AK217" s="83">
        <v>1</v>
      </c>
      <c r="AL217" s="85">
        <v>1</v>
      </c>
      <c r="AM217" s="108" t="s">
        <v>54</v>
      </c>
      <c r="AN217" s="107" t="s">
        <v>54</v>
      </c>
      <c r="AO217" s="107">
        <v>0.25</v>
      </c>
      <c r="AP217" s="85">
        <v>0.25</v>
      </c>
      <c r="AQ217" s="85">
        <v>0.02</v>
      </c>
      <c r="AR217" s="85">
        <v>0.02</v>
      </c>
      <c r="AS217" s="83">
        <v>22.5</v>
      </c>
      <c r="AT217" s="108" t="s">
        <v>341</v>
      </c>
      <c r="AU217" s="108" t="s">
        <v>342</v>
      </c>
      <c r="AV217" s="107" t="s">
        <v>343</v>
      </c>
      <c r="AW217" s="79"/>
      <c r="BB217" s="79"/>
      <c r="BC217" s="79"/>
    </row>
    <row r="218" spans="1:55" ht="12.75">
      <c r="A218" s="6">
        <v>29</v>
      </c>
      <c r="B218" s="79" t="s">
        <v>323</v>
      </c>
      <c r="C218" s="80">
        <v>39318</v>
      </c>
      <c r="D218" s="107"/>
      <c r="E218" s="83"/>
      <c r="F218" s="83"/>
      <c r="G218" s="83"/>
      <c r="H218" s="83"/>
      <c r="I218" s="83"/>
      <c r="J218" s="83"/>
      <c r="K218" s="107"/>
      <c r="L218" s="83"/>
      <c r="M218" s="83"/>
      <c r="N218" s="83"/>
      <c r="O218" s="83"/>
      <c r="P218" s="83"/>
      <c r="Q218" s="83"/>
      <c r="R218" s="107"/>
      <c r="S218" s="83"/>
      <c r="T218" s="83"/>
      <c r="U218" s="83"/>
      <c r="V218" s="83"/>
      <c r="W218" s="83"/>
      <c r="X218" s="83"/>
      <c r="Y218" s="107"/>
      <c r="Z218" s="107"/>
      <c r="AA218" s="107"/>
      <c r="AB218" s="87">
        <v>3</v>
      </c>
      <c r="AC218" s="82">
        <v>39318</v>
      </c>
      <c r="AD218" s="90" t="s">
        <v>142</v>
      </c>
      <c r="AE218" s="108" t="s">
        <v>142</v>
      </c>
      <c r="AF218" s="90">
        <v>1</v>
      </c>
      <c r="AG218" s="107" t="s">
        <v>61</v>
      </c>
      <c r="AH218" s="83">
        <v>4</v>
      </c>
      <c r="AI218" s="108" t="s">
        <v>56</v>
      </c>
      <c r="AJ218" s="108" t="s">
        <v>139</v>
      </c>
      <c r="AK218" s="83">
        <v>1</v>
      </c>
      <c r="AL218" s="85">
        <v>0.3</v>
      </c>
      <c r="AM218" s="108" t="s">
        <v>54</v>
      </c>
      <c r="AN218" s="108" t="s">
        <v>54</v>
      </c>
      <c r="AO218" s="107">
        <v>0.08</v>
      </c>
      <c r="AP218" s="85">
        <v>0.08</v>
      </c>
      <c r="AQ218" s="92">
        <v>0</v>
      </c>
      <c r="AR218" s="92">
        <v>0</v>
      </c>
      <c r="AS218" s="83">
        <v>22.5</v>
      </c>
      <c r="AT218" s="108" t="s">
        <v>341</v>
      </c>
      <c r="AU218" s="108" t="s">
        <v>342</v>
      </c>
      <c r="AV218" s="107"/>
      <c r="AW218" s="79"/>
      <c r="BB218" s="79"/>
      <c r="BC218" s="79"/>
    </row>
    <row r="219" spans="1:55" ht="12.75">
      <c r="A219" s="6">
        <v>29</v>
      </c>
      <c r="B219" s="79" t="s">
        <v>323</v>
      </c>
      <c r="C219" s="80">
        <v>39318</v>
      </c>
      <c r="D219" s="107"/>
      <c r="E219" s="83"/>
      <c r="F219" s="83"/>
      <c r="G219" s="83"/>
      <c r="H219" s="83"/>
      <c r="I219" s="83"/>
      <c r="J219" s="83"/>
      <c r="K219" s="107"/>
      <c r="L219" s="83"/>
      <c r="M219" s="83"/>
      <c r="N219" s="83"/>
      <c r="O219" s="83"/>
      <c r="P219" s="83"/>
      <c r="Q219" s="83"/>
      <c r="R219" s="107"/>
      <c r="S219" s="83"/>
      <c r="T219" s="83"/>
      <c r="U219" s="83"/>
      <c r="V219" s="83"/>
      <c r="W219" s="83"/>
      <c r="X219" s="83"/>
      <c r="Y219" s="107"/>
      <c r="Z219" s="107"/>
      <c r="AA219" s="107"/>
      <c r="AB219" s="87">
        <v>3</v>
      </c>
      <c r="AC219" s="82">
        <v>39318</v>
      </c>
      <c r="AD219" s="90" t="s">
        <v>142</v>
      </c>
      <c r="AE219" s="108" t="s">
        <v>142</v>
      </c>
      <c r="AF219" s="90">
        <v>1</v>
      </c>
      <c r="AG219" s="107" t="s">
        <v>61</v>
      </c>
      <c r="AH219" s="83">
        <v>4</v>
      </c>
      <c r="AI219" s="108" t="s">
        <v>56</v>
      </c>
      <c r="AJ219" s="107" t="s">
        <v>139</v>
      </c>
      <c r="AK219" s="83">
        <v>1</v>
      </c>
      <c r="AL219" s="85">
        <v>0.3</v>
      </c>
      <c r="AM219" s="108" t="s">
        <v>54</v>
      </c>
      <c r="AN219" s="108" t="s">
        <v>54</v>
      </c>
      <c r="AO219" s="107">
        <v>0.13</v>
      </c>
      <c r="AP219" s="85">
        <v>0.13</v>
      </c>
      <c r="AQ219" s="92">
        <v>0</v>
      </c>
      <c r="AR219" s="92">
        <v>0</v>
      </c>
      <c r="AS219" s="83">
        <v>22.5</v>
      </c>
      <c r="AT219" s="108" t="s">
        <v>341</v>
      </c>
      <c r="AU219" s="108" t="s">
        <v>342</v>
      </c>
      <c r="AV219" s="107"/>
      <c r="AW219" s="79"/>
      <c r="BB219" s="79"/>
      <c r="BC219" s="79"/>
    </row>
    <row r="220" spans="1:55" ht="12.75">
      <c r="A220" s="6">
        <v>29</v>
      </c>
      <c r="B220" s="79" t="s">
        <v>323</v>
      </c>
      <c r="C220" s="80">
        <v>39318</v>
      </c>
      <c r="D220" s="107"/>
      <c r="E220" s="83"/>
      <c r="F220" s="83"/>
      <c r="G220" s="83"/>
      <c r="H220" s="83"/>
      <c r="I220" s="83"/>
      <c r="J220" s="83"/>
      <c r="K220" s="107"/>
      <c r="L220" s="83"/>
      <c r="M220" s="83"/>
      <c r="N220" s="83"/>
      <c r="O220" s="83"/>
      <c r="P220" s="83"/>
      <c r="Q220" s="83"/>
      <c r="R220" s="107"/>
      <c r="S220" s="83"/>
      <c r="T220" s="83"/>
      <c r="U220" s="83"/>
      <c r="V220" s="83"/>
      <c r="W220" s="83"/>
      <c r="X220" s="83"/>
      <c r="Y220" s="107"/>
      <c r="Z220" s="107"/>
      <c r="AA220" s="107"/>
      <c r="AB220" s="87">
        <v>3</v>
      </c>
      <c r="AC220" s="82">
        <v>39318</v>
      </c>
      <c r="AD220" s="90" t="s">
        <v>142</v>
      </c>
      <c r="AE220" s="108" t="s">
        <v>142</v>
      </c>
      <c r="AF220" s="90">
        <v>1</v>
      </c>
      <c r="AG220" s="107" t="s">
        <v>344</v>
      </c>
      <c r="AH220" s="83">
        <v>4</v>
      </c>
      <c r="AI220" s="108" t="s">
        <v>56</v>
      </c>
      <c r="AJ220" s="108" t="s">
        <v>139</v>
      </c>
      <c r="AK220" s="83">
        <v>1</v>
      </c>
      <c r="AL220" s="85">
        <v>0.3</v>
      </c>
      <c r="AM220" s="108" t="s">
        <v>54</v>
      </c>
      <c r="AN220" s="108" t="s">
        <v>54</v>
      </c>
      <c r="AO220" s="107">
        <v>0.1</v>
      </c>
      <c r="AP220" s="85">
        <v>0.1</v>
      </c>
      <c r="AQ220" s="92">
        <v>0</v>
      </c>
      <c r="AR220" s="92">
        <v>0</v>
      </c>
      <c r="AS220" s="83">
        <v>22.5</v>
      </c>
      <c r="AT220" s="108" t="s">
        <v>341</v>
      </c>
      <c r="AU220" s="108" t="s">
        <v>342</v>
      </c>
      <c r="AV220" s="107"/>
      <c r="AW220" s="79"/>
      <c r="BB220" s="79"/>
      <c r="BC220" s="79"/>
    </row>
    <row r="221" spans="1:55" ht="12.75">
      <c r="A221" s="6">
        <v>29</v>
      </c>
      <c r="B221" s="79" t="s">
        <v>323</v>
      </c>
      <c r="C221" s="80">
        <v>39318</v>
      </c>
      <c r="D221" s="107"/>
      <c r="E221" s="83"/>
      <c r="F221" s="83"/>
      <c r="G221" s="83"/>
      <c r="H221" s="83"/>
      <c r="I221" s="83"/>
      <c r="J221" s="83"/>
      <c r="K221" s="107"/>
      <c r="L221" s="83"/>
      <c r="M221" s="83"/>
      <c r="N221" s="83"/>
      <c r="O221" s="83"/>
      <c r="P221" s="83"/>
      <c r="Q221" s="83"/>
      <c r="R221" s="107"/>
      <c r="S221" s="83"/>
      <c r="T221" s="83"/>
      <c r="U221" s="83"/>
      <c r="V221" s="83"/>
      <c r="W221" s="83"/>
      <c r="X221" s="83"/>
      <c r="Y221" s="107"/>
      <c r="Z221" s="107"/>
      <c r="AA221" s="107"/>
      <c r="AB221" s="87">
        <v>3</v>
      </c>
      <c r="AC221" s="82">
        <v>39318</v>
      </c>
      <c r="AD221" s="90" t="s">
        <v>142</v>
      </c>
      <c r="AE221" s="108" t="s">
        <v>142</v>
      </c>
      <c r="AF221" s="90">
        <v>1</v>
      </c>
      <c r="AG221" s="107" t="s">
        <v>158</v>
      </c>
      <c r="AH221" s="83">
        <v>4</v>
      </c>
      <c r="AI221" s="108" t="s">
        <v>56</v>
      </c>
      <c r="AJ221" s="108" t="s">
        <v>139</v>
      </c>
      <c r="AK221" s="83">
        <v>1</v>
      </c>
      <c r="AL221" s="85">
        <v>1.5</v>
      </c>
      <c r="AM221" s="108" t="s">
        <v>54</v>
      </c>
      <c r="AN221" s="108" t="s">
        <v>54</v>
      </c>
      <c r="AO221" s="107">
        <v>0.9</v>
      </c>
      <c r="AP221" s="85">
        <v>0.8</v>
      </c>
      <c r="AQ221" s="85">
        <v>0.04</v>
      </c>
      <c r="AR221" s="85">
        <v>0.04</v>
      </c>
      <c r="AS221" s="83">
        <v>22.5</v>
      </c>
      <c r="AT221" s="108" t="s">
        <v>341</v>
      </c>
      <c r="AU221" s="108" t="s">
        <v>342</v>
      </c>
      <c r="AV221" s="107"/>
      <c r="AW221" s="79"/>
      <c r="BB221" s="79"/>
      <c r="BC221" s="79"/>
    </row>
    <row r="222" spans="1:55" ht="12.75">
      <c r="A222" s="6">
        <v>29</v>
      </c>
      <c r="B222" s="79" t="s">
        <v>323</v>
      </c>
      <c r="C222" s="80">
        <v>39318</v>
      </c>
      <c r="D222" s="107"/>
      <c r="E222" s="83"/>
      <c r="F222" s="83"/>
      <c r="G222" s="83"/>
      <c r="H222" s="83"/>
      <c r="I222" s="83"/>
      <c r="J222" s="83"/>
      <c r="K222" s="107"/>
      <c r="L222" s="83"/>
      <c r="M222" s="83"/>
      <c r="N222" s="83"/>
      <c r="O222" s="83"/>
      <c r="P222" s="83"/>
      <c r="Q222" s="83"/>
      <c r="R222" s="107"/>
      <c r="S222" s="83"/>
      <c r="T222" s="83"/>
      <c r="U222" s="83"/>
      <c r="V222" s="83"/>
      <c r="W222" s="83"/>
      <c r="X222" s="83"/>
      <c r="Y222" s="107"/>
      <c r="Z222" s="107"/>
      <c r="AA222" s="107"/>
      <c r="AB222" s="87">
        <v>3</v>
      </c>
      <c r="AC222" s="82">
        <v>39318</v>
      </c>
      <c r="AD222" s="90" t="s">
        <v>142</v>
      </c>
      <c r="AE222" s="108" t="s">
        <v>142</v>
      </c>
      <c r="AF222" s="90">
        <v>1</v>
      </c>
      <c r="AG222" s="107" t="s">
        <v>61</v>
      </c>
      <c r="AH222" s="83">
        <v>5</v>
      </c>
      <c r="AI222" s="108" t="s">
        <v>56</v>
      </c>
      <c r="AJ222" s="108" t="s">
        <v>139</v>
      </c>
      <c r="AK222" s="83">
        <v>1</v>
      </c>
      <c r="AL222" s="85">
        <v>0.3</v>
      </c>
      <c r="AM222" s="108" t="s">
        <v>54</v>
      </c>
      <c r="AN222" s="108" t="s">
        <v>54</v>
      </c>
      <c r="AO222" s="107">
        <v>0.17</v>
      </c>
      <c r="AP222" s="85">
        <v>0.17</v>
      </c>
      <c r="AQ222" s="85">
        <v>0.04</v>
      </c>
      <c r="AR222" s="85">
        <v>0.04</v>
      </c>
      <c r="AS222" s="83">
        <v>22.5</v>
      </c>
      <c r="AT222" s="108" t="s">
        <v>341</v>
      </c>
      <c r="AU222" s="108" t="s">
        <v>342</v>
      </c>
      <c r="AV222" s="107"/>
      <c r="AW222" s="79"/>
      <c r="BB222" s="79"/>
      <c r="BC222" s="79"/>
    </row>
    <row r="223" spans="1:55" ht="12.75">
      <c r="A223" s="6">
        <v>29</v>
      </c>
      <c r="B223" s="79" t="s">
        <v>323</v>
      </c>
      <c r="C223" s="80">
        <v>39318</v>
      </c>
      <c r="D223" s="107"/>
      <c r="E223" s="83"/>
      <c r="F223" s="83"/>
      <c r="G223" s="83"/>
      <c r="H223" s="83"/>
      <c r="I223" s="83"/>
      <c r="J223" s="83"/>
      <c r="K223" s="107"/>
      <c r="L223" s="83"/>
      <c r="M223" s="83"/>
      <c r="N223" s="83"/>
      <c r="O223" s="83"/>
      <c r="P223" s="83"/>
      <c r="Q223" s="83"/>
      <c r="R223" s="107"/>
      <c r="S223" s="83"/>
      <c r="T223" s="83"/>
      <c r="U223" s="83"/>
      <c r="V223" s="83"/>
      <c r="W223" s="83"/>
      <c r="X223" s="83"/>
      <c r="Y223" s="107"/>
      <c r="Z223" s="107"/>
      <c r="AA223" s="107"/>
      <c r="AB223" s="87">
        <v>3</v>
      </c>
      <c r="AC223" s="82">
        <v>39318</v>
      </c>
      <c r="AD223" s="90" t="s">
        <v>142</v>
      </c>
      <c r="AE223" s="108" t="s">
        <v>142</v>
      </c>
      <c r="AF223" s="90">
        <v>1</v>
      </c>
      <c r="AG223" s="107" t="s">
        <v>267</v>
      </c>
      <c r="AH223" s="83">
        <v>4</v>
      </c>
      <c r="AI223" s="108" t="s">
        <v>56</v>
      </c>
      <c r="AJ223" s="108" t="s">
        <v>139</v>
      </c>
      <c r="AK223" s="83">
        <v>1</v>
      </c>
      <c r="AL223" s="85">
        <v>0.45</v>
      </c>
      <c r="AM223" s="108" t="s">
        <v>54</v>
      </c>
      <c r="AN223" s="108" t="s">
        <v>54</v>
      </c>
      <c r="AO223" s="107">
        <v>0.27</v>
      </c>
      <c r="AP223" s="85">
        <v>0.27</v>
      </c>
      <c r="AQ223" s="85">
        <v>0.08</v>
      </c>
      <c r="AR223" s="85">
        <v>0.08</v>
      </c>
      <c r="AS223" s="83">
        <v>22.5</v>
      </c>
      <c r="AT223" s="108" t="s">
        <v>341</v>
      </c>
      <c r="AU223" s="108" t="s">
        <v>342</v>
      </c>
      <c r="AV223" s="107"/>
      <c r="AW223" s="79"/>
      <c r="BB223" s="79"/>
      <c r="BC223" s="79"/>
    </row>
    <row r="224" spans="1:55" ht="12.75">
      <c r="A224" s="6">
        <v>29</v>
      </c>
      <c r="B224" s="79" t="s">
        <v>323</v>
      </c>
      <c r="C224" s="80">
        <v>39318</v>
      </c>
      <c r="D224" s="107"/>
      <c r="E224" s="83"/>
      <c r="F224" s="83"/>
      <c r="G224" s="83"/>
      <c r="H224" s="83"/>
      <c r="I224" s="83"/>
      <c r="J224" s="83"/>
      <c r="K224" s="107"/>
      <c r="L224" s="83"/>
      <c r="M224" s="83"/>
      <c r="N224" s="83"/>
      <c r="O224" s="83"/>
      <c r="P224" s="83"/>
      <c r="Q224" s="83"/>
      <c r="R224" s="107"/>
      <c r="S224" s="83"/>
      <c r="T224" s="83"/>
      <c r="U224" s="83"/>
      <c r="V224" s="83"/>
      <c r="W224" s="83"/>
      <c r="X224" s="83"/>
      <c r="Y224" s="107"/>
      <c r="Z224" s="107"/>
      <c r="AA224" s="107"/>
      <c r="AB224" s="87">
        <v>3</v>
      </c>
      <c r="AC224" s="82">
        <v>39318</v>
      </c>
      <c r="AD224" s="90" t="s">
        <v>142</v>
      </c>
      <c r="AE224" s="108" t="s">
        <v>142</v>
      </c>
      <c r="AF224" s="90">
        <v>1</v>
      </c>
      <c r="AG224" s="107" t="s">
        <v>158</v>
      </c>
      <c r="AH224" s="83">
        <v>4</v>
      </c>
      <c r="AI224" s="108" t="s">
        <v>56</v>
      </c>
      <c r="AJ224" s="108" t="s">
        <v>139</v>
      </c>
      <c r="AK224" s="83">
        <v>1</v>
      </c>
      <c r="AL224" s="85">
        <v>2.2</v>
      </c>
      <c r="AM224" s="108" t="s">
        <v>54</v>
      </c>
      <c r="AN224" s="108" t="s">
        <v>54</v>
      </c>
      <c r="AO224" s="107">
        <v>1.25</v>
      </c>
      <c r="AP224" s="85">
        <v>1.25</v>
      </c>
      <c r="AQ224" s="85">
        <v>0.09</v>
      </c>
      <c r="AR224" s="85">
        <v>0.09</v>
      </c>
      <c r="AS224" s="83">
        <v>22.5</v>
      </c>
      <c r="AT224" s="108" t="s">
        <v>341</v>
      </c>
      <c r="AU224" s="108" t="s">
        <v>342</v>
      </c>
      <c r="AV224" s="107"/>
      <c r="AW224" s="79"/>
      <c r="BB224" s="79"/>
      <c r="BC224" s="79"/>
    </row>
    <row r="225" spans="1:55" ht="12.75">
      <c r="A225" s="6">
        <v>29</v>
      </c>
      <c r="B225" s="79" t="s">
        <v>323</v>
      </c>
      <c r="C225" s="80">
        <v>39318</v>
      </c>
      <c r="D225" s="107"/>
      <c r="E225" s="83"/>
      <c r="F225" s="83"/>
      <c r="G225" s="83"/>
      <c r="H225" s="83"/>
      <c r="I225" s="83"/>
      <c r="J225" s="83"/>
      <c r="K225" s="107"/>
      <c r="L225" s="83"/>
      <c r="M225" s="83"/>
      <c r="N225" s="83"/>
      <c r="O225" s="83"/>
      <c r="P225" s="83"/>
      <c r="Q225" s="83"/>
      <c r="R225" s="107"/>
      <c r="S225" s="83"/>
      <c r="T225" s="83"/>
      <c r="U225" s="83"/>
      <c r="V225" s="83"/>
      <c r="W225" s="83"/>
      <c r="X225" s="83"/>
      <c r="Y225" s="107"/>
      <c r="Z225" s="107"/>
      <c r="AA225" s="107"/>
      <c r="AB225" s="87">
        <v>3</v>
      </c>
      <c r="AC225" s="82">
        <v>39318</v>
      </c>
      <c r="AD225" s="90" t="s">
        <v>142</v>
      </c>
      <c r="AE225" s="108" t="s">
        <v>142</v>
      </c>
      <c r="AF225" s="90">
        <v>1</v>
      </c>
      <c r="AG225" s="107" t="s">
        <v>267</v>
      </c>
      <c r="AH225" s="83">
        <v>4</v>
      </c>
      <c r="AI225" s="108" t="s">
        <v>56</v>
      </c>
      <c r="AJ225" s="108" t="s">
        <v>139</v>
      </c>
      <c r="AK225" s="83">
        <v>1</v>
      </c>
      <c r="AL225" s="85">
        <v>0.75</v>
      </c>
      <c r="AM225" s="108" t="s">
        <v>54</v>
      </c>
      <c r="AN225" s="108" t="s">
        <v>54</v>
      </c>
      <c r="AO225" s="107">
        <v>0.35</v>
      </c>
      <c r="AP225" s="85">
        <v>0.35</v>
      </c>
      <c r="AQ225" s="85">
        <v>0.02</v>
      </c>
      <c r="AR225" s="85">
        <v>0.02</v>
      </c>
      <c r="AS225" s="83">
        <v>22.5</v>
      </c>
      <c r="AT225" s="108" t="s">
        <v>341</v>
      </c>
      <c r="AU225" s="108" t="s">
        <v>342</v>
      </c>
      <c r="AV225" s="107"/>
      <c r="AW225" s="79"/>
      <c r="BB225" s="79"/>
      <c r="BC225" s="79"/>
    </row>
    <row r="226" spans="1:55" ht="12.75">
      <c r="A226" s="6">
        <v>29</v>
      </c>
      <c r="B226" s="79" t="s">
        <v>323</v>
      </c>
      <c r="C226" s="80">
        <v>39318</v>
      </c>
      <c r="D226" s="107"/>
      <c r="E226" s="83"/>
      <c r="F226" s="83"/>
      <c r="G226" s="83"/>
      <c r="H226" s="83"/>
      <c r="I226" s="83"/>
      <c r="J226" s="83"/>
      <c r="K226" s="107"/>
      <c r="L226" s="83"/>
      <c r="M226" s="83"/>
      <c r="N226" s="83"/>
      <c r="O226" s="83"/>
      <c r="P226" s="83"/>
      <c r="Q226" s="83"/>
      <c r="R226" s="107"/>
      <c r="S226" s="83"/>
      <c r="T226" s="83"/>
      <c r="U226" s="83"/>
      <c r="V226" s="83"/>
      <c r="W226" s="83"/>
      <c r="X226" s="83"/>
      <c r="Y226" s="107"/>
      <c r="Z226" s="107"/>
      <c r="AA226" s="107"/>
      <c r="AB226" s="87">
        <v>3</v>
      </c>
      <c r="AC226" s="82">
        <v>39318</v>
      </c>
      <c r="AD226" s="90" t="s">
        <v>142</v>
      </c>
      <c r="AE226" s="108" t="s">
        <v>142</v>
      </c>
      <c r="AF226" s="90">
        <v>1</v>
      </c>
      <c r="AG226" s="107" t="s">
        <v>61</v>
      </c>
      <c r="AH226" s="83">
        <v>4</v>
      </c>
      <c r="AI226" s="108" t="s">
        <v>56</v>
      </c>
      <c r="AJ226" s="108" t="s">
        <v>139</v>
      </c>
      <c r="AK226" s="83">
        <v>1</v>
      </c>
      <c r="AL226" s="85">
        <v>0.6</v>
      </c>
      <c r="AM226" s="108" t="s">
        <v>54</v>
      </c>
      <c r="AN226" s="108" t="s">
        <v>54</v>
      </c>
      <c r="AO226" s="107">
        <v>0.18</v>
      </c>
      <c r="AP226" s="85">
        <v>0.18</v>
      </c>
      <c r="AQ226" s="92">
        <v>0</v>
      </c>
      <c r="AR226" s="92">
        <v>0</v>
      </c>
      <c r="AS226" s="83">
        <v>22.5</v>
      </c>
      <c r="AT226" s="108" t="s">
        <v>341</v>
      </c>
      <c r="AU226" s="108" t="s">
        <v>342</v>
      </c>
      <c r="AV226" s="107"/>
      <c r="AW226" s="79"/>
      <c r="BB226" s="79"/>
      <c r="BC226" s="79"/>
    </row>
    <row r="227" spans="1:55" ht="12.75">
      <c r="A227" s="6">
        <v>29</v>
      </c>
      <c r="B227" s="79" t="s">
        <v>323</v>
      </c>
      <c r="C227" s="80">
        <v>39318</v>
      </c>
      <c r="D227" s="107"/>
      <c r="E227" s="83"/>
      <c r="F227" s="83"/>
      <c r="G227" s="83"/>
      <c r="H227" s="83"/>
      <c r="I227" s="83"/>
      <c r="J227" s="83"/>
      <c r="K227" s="107"/>
      <c r="L227" s="83"/>
      <c r="M227" s="83"/>
      <c r="N227" s="83"/>
      <c r="O227" s="83"/>
      <c r="P227" s="83"/>
      <c r="Q227" s="83"/>
      <c r="R227" s="107"/>
      <c r="S227" s="83"/>
      <c r="T227" s="83"/>
      <c r="U227" s="83"/>
      <c r="V227" s="83"/>
      <c r="W227" s="83"/>
      <c r="X227" s="83"/>
      <c r="Y227" s="107"/>
      <c r="Z227" s="107"/>
      <c r="AA227" s="107"/>
      <c r="AB227" s="87">
        <v>3</v>
      </c>
      <c r="AC227" s="82">
        <v>39318</v>
      </c>
      <c r="AD227" s="90" t="s">
        <v>142</v>
      </c>
      <c r="AE227" s="108" t="s">
        <v>142</v>
      </c>
      <c r="AF227" s="90">
        <v>1</v>
      </c>
      <c r="AG227" s="107" t="s">
        <v>344</v>
      </c>
      <c r="AH227" s="83">
        <v>4</v>
      </c>
      <c r="AI227" s="108" t="s">
        <v>56</v>
      </c>
      <c r="AJ227" s="108" t="s">
        <v>139</v>
      </c>
      <c r="AK227" s="83">
        <v>1</v>
      </c>
      <c r="AL227" s="85">
        <v>1.45</v>
      </c>
      <c r="AM227" s="107" t="s">
        <v>54</v>
      </c>
      <c r="AN227" s="107" t="s">
        <v>54</v>
      </c>
      <c r="AO227" s="107">
        <v>0.65</v>
      </c>
      <c r="AP227" s="85">
        <v>0.65</v>
      </c>
      <c r="AQ227" s="85">
        <v>0.13</v>
      </c>
      <c r="AR227" s="85">
        <v>0.13</v>
      </c>
      <c r="AS227" s="83">
        <v>22.5</v>
      </c>
      <c r="AT227" s="108" t="s">
        <v>341</v>
      </c>
      <c r="AU227" s="108" t="s">
        <v>342</v>
      </c>
      <c r="AV227" s="107"/>
      <c r="AW227" s="79"/>
      <c r="BB227" s="79"/>
      <c r="BC227" s="79"/>
    </row>
    <row r="228" spans="1:55" ht="12.75">
      <c r="A228" s="6">
        <v>29</v>
      </c>
      <c r="B228" s="79" t="s">
        <v>323</v>
      </c>
      <c r="C228" s="80">
        <v>39318</v>
      </c>
      <c r="D228" s="79"/>
      <c r="E228" s="83"/>
      <c r="F228" s="83"/>
      <c r="G228" s="83"/>
      <c r="H228" s="83"/>
      <c r="I228" s="83"/>
      <c r="J228" s="83"/>
      <c r="K228" s="79"/>
      <c r="L228" s="83"/>
      <c r="M228" s="83"/>
      <c r="N228" s="83"/>
      <c r="O228" s="83"/>
      <c r="P228" s="83"/>
      <c r="Q228" s="83"/>
      <c r="R228" s="79"/>
      <c r="S228" s="83"/>
      <c r="T228" s="83"/>
      <c r="U228" s="83"/>
      <c r="V228" s="83"/>
      <c r="W228" s="83"/>
      <c r="X228" s="83"/>
      <c r="Y228" s="79"/>
      <c r="Z228" s="79"/>
      <c r="AA228" s="79"/>
      <c r="AB228" s="87">
        <v>3</v>
      </c>
      <c r="AC228" s="82">
        <v>39318</v>
      </c>
      <c r="AD228" s="90" t="s">
        <v>142</v>
      </c>
      <c r="AE228" s="108" t="s">
        <v>142</v>
      </c>
      <c r="AF228" s="90">
        <v>1</v>
      </c>
      <c r="AG228" s="84" t="s">
        <v>267</v>
      </c>
      <c r="AH228" s="83">
        <v>4</v>
      </c>
      <c r="AI228" s="108" t="s">
        <v>56</v>
      </c>
      <c r="AJ228" s="108" t="s">
        <v>139</v>
      </c>
      <c r="AK228" s="83">
        <v>1</v>
      </c>
      <c r="AL228" s="85">
        <v>1.1</v>
      </c>
      <c r="AM228" s="108" t="s">
        <v>54</v>
      </c>
      <c r="AN228" s="108" t="s">
        <v>54</v>
      </c>
      <c r="AO228" s="107">
        <v>0.38</v>
      </c>
      <c r="AP228" s="85">
        <v>0.38</v>
      </c>
      <c r="AQ228" s="85">
        <v>0.11</v>
      </c>
      <c r="AR228" s="85">
        <v>0.11</v>
      </c>
      <c r="AS228" s="83">
        <v>22.5</v>
      </c>
      <c r="AT228" s="108" t="s">
        <v>341</v>
      </c>
      <c r="AU228" s="108" t="s">
        <v>342</v>
      </c>
      <c r="AV228" s="79"/>
      <c r="AW228" s="79"/>
      <c r="BB228" s="79"/>
      <c r="BC228" s="79"/>
    </row>
    <row r="229" spans="1:55" ht="12.75">
      <c r="A229" s="6">
        <v>29</v>
      </c>
      <c r="B229" s="79" t="s">
        <v>323</v>
      </c>
      <c r="C229" s="80">
        <v>39318</v>
      </c>
      <c r="D229" s="79"/>
      <c r="E229" s="83"/>
      <c r="F229" s="83"/>
      <c r="G229" s="83"/>
      <c r="H229" s="83"/>
      <c r="I229" s="83"/>
      <c r="J229" s="83"/>
      <c r="K229" s="79"/>
      <c r="L229" s="83"/>
      <c r="M229" s="83"/>
      <c r="N229" s="83"/>
      <c r="O229" s="83"/>
      <c r="P229" s="83"/>
      <c r="Q229" s="83"/>
      <c r="R229" s="79"/>
      <c r="S229" s="83"/>
      <c r="T229" s="83"/>
      <c r="U229" s="83"/>
      <c r="V229" s="83"/>
      <c r="W229" s="83"/>
      <c r="X229" s="83"/>
      <c r="Y229" s="79"/>
      <c r="Z229" s="79"/>
      <c r="AA229" s="79"/>
      <c r="AB229" s="87">
        <v>3</v>
      </c>
      <c r="AC229" s="82">
        <v>39318</v>
      </c>
      <c r="AD229" s="90" t="s">
        <v>142</v>
      </c>
      <c r="AE229" s="108" t="s">
        <v>142</v>
      </c>
      <c r="AF229" s="90">
        <v>1</v>
      </c>
      <c r="AG229" s="84" t="s">
        <v>158</v>
      </c>
      <c r="AH229" s="90">
        <v>5</v>
      </c>
      <c r="AI229" s="108" t="s">
        <v>56</v>
      </c>
      <c r="AJ229" s="108" t="s">
        <v>139</v>
      </c>
      <c r="AK229" s="83">
        <v>1</v>
      </c>
      <c r="AL229" s="85">
        <v>1.8</v>
      </c>
      <c r="AM229" s="107" t="s">
        <v>54</v>
      </c>
      <c r="AN229" s="107" t="s">
        <v>54</v>
      </c>
      <c r="AO229" s="107">
        <v>0.7</v>
      </c>
      <c r="AP229" s="85">
        <v>0.7</v>
      </c>
      <c r="AQ229" s="85">
        <v>0.02</v>
      </c>
      <c r="AR229" s="85">
        <v>0.02</v>
      </c>
      <c r="AS229" s="83">
        <v>22.5</v>
      </c>
      <c r="AT229" s="108" t="s">
        <v>341</v>
      </c>
      <c r="AU229" s="108" t="s">
        <v>342</v>
      </c>
      <c r="AV229" s="79"/>
      <c r="AW229" s="79"/>
      <c r="BB229" s="79"/>
      <c r="BC229" s="79"/>
    </row>
    <row r="230" spans="1:55" ht="12.75">
      <c r="A230" s="6">
        <v>29</v>
      </c>
      <c r="B230" s="79" t="s">
        <v>323</v>
      </c>
      <c r="C230" s="80">
        <v>39318</v>
      </c>
      <c r="D230" s="79"/>
      <c r="E230" s="83"/>
      <c r="F230" s="83"/>
      <c r="G230" s="83"/>
      <c r="H230" s="83"/>
      <c r="I230" s="83"/>
      <c r="J230" s="83"/>
      <c r="K230" s="79"/>
      <c r="L230" s="83"/>
      <c r="M230" s="83"/>
      <c r="N230" s="83"/>
      <c r="O230" s="83"/>
      <c r="P230" s="83"/>
      <c r="Q230" s="83"/>
      <c r="R230" s="79"/>
      <c r="S230" s="83"/>
      <c r="T230" s="83"/>
      <c r="U230" s="83"/>
      <c r="V230" s="83"/>
      <c r="W230" s="83"/>
      <c r="X230" s="83"/>
      <c r="Y230" s="79"/>
      <c r="Z230" s="79"/>
      <c r="AA230" s="79"/>
      <c r="AB230" s="87">
        <v>3</v>
      </c>
      <c r="AC230" s="82">
        <v>39318</v>
      </c>
      <c r="AD230" s="90" t="s">
        <v>142</v>
      </c>
      <c r="AE230" s="108" t="s">
        <v>142</v>
      </c>
      <c r="AF230" s="90">
        <v>1</v>
      </c>
      <c r="AG230" s="84" t="s">
        <v>345</v>
      </c>
      <c r="AH230" s="90">
        <v>4</v>
      </c>
      <c r="AI230" s="108" t="s">
        <v>56</v>
      </c>
      <c r="AJ230" s="108" t="s">
        <v>139</v>
      </c>
      <c r="AK230" s="83">
        <v>1</v>
      </c>
      <c r="AL230" s="85">
        <v>1.5</v>
      </c>
      <c r="AM230" s="108" t="s">
        <v>54</v>
      </c>
      <c r="AN230" s="108" t="s">
        <v>54</v>
      </c>
      <c r="AO230" s="107">
        <v>0.42</v>
      </c>
      <c r="AP230" s="85">
        <v>0.42</v>
      </c>
      <c r="AQ230" s="85">
        <v>0.15</v>
      </c>
      <c r="AR230" s="85">
        <v>0.15</v>
      </c>
      <c r="AS230" s="83">
        <v>22.5</v>
      </c>
      <c r="AT230" s="108" t="s">
        <v>341</v>
      </c>
      <c r="AU230" s="108" t="s">
        <v>342</v>
      </c>
      <c r="AV230" s="79"/>
      <c r="AW230" s="79"/>
      <c r="BB230" s="79"/>
      <c r="BC230" s="79"/>
    </row>
    <row r="231" spans="1:55" ht="12.75">
      <c r="A231" s="6">
        <v>29</v>
      </c>
      <c r="B231" s="79" t="s">
        <v>323</v>
      </c>
      <c r="C231" s="80">
        <v>39318</v>
      </c>
      <c r="D231" s="79"/>
      <c r="E231" s="83"/>
      <c r="F231" s="83"/>
      <c r="G231" s="83"/>
      <c r="H231" s="83"/>
      <c r="I231" s="83"/>
      <c r="J231" s="83"/>
      <c r="K231" s="79"/>
      <c r="L231" s="83"/>
      <c r="M231" s="83"/>
      <c r="N231" s="83"/>
      <c r="O231" s="83"/>
      <c r="P231" s="83"/>
      <c r="Q231" s="83"/>
      <c r="R231" s="79"/>
      <c r="S231" s="83"/>
      <c r="T231" s="83"/>
      <c r="U231" s="83"/>
      <c r="V231" s="83"/>
      <c r="W231" s="83"/>
      <c r="X231" s="83"/>
      <c r="Y231" s="79"/>
      <c r="Z231" s="79"/>
      <c r="AA231" s="79"/>
      <c r="AB231" s="87">
        <v>3</v>
      </c>
      <c r="AC231" s="82">
        <v>39318</v>
      </c>
      <c r="AD231" s="90" t="s">
        <v>142</v>
      </c>
      <c r="AE231" s="108" t="s">
        <v>142</v>
      </c>
      <c r="AF231" s="90">
        <v>1</v>
      </c>
      <c r="AG231" s="84" t="s">
        <v>344</v>
      </c>
      <c r="AH231" s="90">
        <v>5</v>
      </c>
      <c r="AI231" s="108" t="s">
        <v>56</v>
      </c>
      <c r="AJ231" s="108" t="s">
        <v>139</v>
      </c>
      <c r="AK231" s="83">
        <v>1</v>
      </c>
      <c r="AL231" s="85">
        <v>2.32</v>
      </c>
      <c r="AM231" s="107" t="s">
        <v>54</v>
      </c>
      <c r="AN231" s="107" t="s">
        <v>54</v>
      </c>
      <c r="AO231" s="107">
        <v>0.92</v>
      </c>
      <c r="AP231" s="85">
        <v>0.92</v>
      </c>
      <c r="AQ231" s="85">
        <v>0.14</v>
      </c>
      <c r="AR231" s="85">
        <v>0.14</v>
      </c>
      <c r="AS231" s="83">
        <v>22.5</v>
      </c>
      <c r="AT231" s="108" t="s">
        <v>341</v>
      </c>
      <c r="AU231" s="108" t="s">
        <v>342</v>
      </c>
      <c r="AV231" s="79"/>
      <c r="AW231" s="79"/>
      <c r="BB231" s="79"/>
      <c r="BC231" s="79"/>
    </row>
    <row r="232" spans="1:55" ht="12.75">
      <c r="A232" s="6">
        <v>29</v>
      </c>
      <c r="B232" s="79" t="s">
        <v>323</v>
      </c>
      <c r="C232" s="80">
        <v>39318</v>
      </c>
      <c r="D232" s="79"/>
      <c r="E232" s="83"/>
      <c r="F232" s="83"/>
      <c r="G232" s="83"/>
      <c r="H232" s="83"/>
      <c r="I232" s="83"/>
      <c r="J232" s="83"/>
      <c r="K232" s="79"/>
      <c r="L232" s="83"/>
      <c r="M232" s="83"/>
      <c r="N232" s="83"/>
      <c r="O232" s="83"/>
      <c r="P232" s="83"/>
      <c r="Q232" s="83"/>
      <c r="R232" s="79"/>
      <c r="S232" s="83"/>
      <c r="T232" s="83"/>
      <c r="U232" s="83"/>
      <c r="V232" s="83"/>
      <c r="W232" s="83"/>
      <c r="X232" s="83"/>
      <c r="Y232" s="79"/>
      <c r="Z232" s="79"/>
      <c r="AA232" s="79"/>
      <c r="AB232" s="87">
        <v>3</v>
      </c>
      <c r="AC232" s="82">
        <v>39318</v>
      </c>
      <c r="AD232" s="90" t="s">
        <v>142</v>
      </c>
      <c r="AE232" s="108" t="s">
        <v>142</v>
      </c>
      <c r="AF232" s="90">
        <v>2</v>
      </c>
      <c r="AG232" s="84" t="s">
        <v>61</v>
      </c>
      <c r="AH232" s="90">
        <v>4</v>
      </c>
      <c r="AI232" s="108" t="s">
        <v>56</v>
      </c>
      <c r="AJ232" s="108" t="s">
        <v>139</v>
      </c>
      <c r="AK232" s="83">
        <v>1</v>
      </c>
      <c r="AL232" s="85">
        <v>1.1</v>
      </c>
      <c r="AM232" s="108" t="s">
        <v>54</v>
      </c>
      <c r="AN232" s="108" t="s">
        <v>54</v>
      </c>
      <c r="AO232" s="107">
        <v>0.4</v>
      </c>
      <c r="AP232" s="85">
        <v>0.4</v>
      </c>
      <c r="AQ232" s="85">
        <v>0.06</v>
      </c>
      <c r="AR232" s="85">
        <v>0.06</v>
      </c>
      <c r="AS232" s="83">
        <v>22.5</v>
      </c>
      <c r="AT232" s="108" t="s">
        <v>341</v>
      </c>
      <c r="AU232" s="108" t="s">
        <v>342</v>
      </c>
      <c r="AV232" s="79"/>
      <c r="AW232" s="79"/>
      <c r="BB232" s="79"/>
      <c r="BC232" s="79"/>
    </row>
    <row r="233" spans="1:55" ht="12.75">
      <c r="A233" s="6">
        <v>29</v>
      </c>
      <c r="B233" s="79" t="s">
        <v>323</v>
      </c>
      <c r="C233" s="86">
        <v>39318</v>
      </c>
      <c r="D233" s="87"/>
      <c r="E233" s="90"/>
      <c r="F233" s="90"/>
      <c r="G233" s="90"/>
      <c r="H233" s="90"/>
      <c r="I233" s="90"/>
      <c r="J233" s="90"/>
      <c r="K233" s="87"/>
      <c r="L233" s="90"/>
      <c r="M233" s="90"/>
      <c r="N233" s="90"/>
      <c r="O233" s="90"/>
      <c r="P233" s="90"/>
      <c r="Q233" s="90"/>
      <c r="R233" s="87"/>
      <c r="S233" s="90"/>
      <c r="T233" s="90"/>
      <c r="U233" s="90"/>
      <c r="V233" s="90"/>
      <c r="W233" s="90"/>
      <c r="X233" s="90"/>
      <c r="Y233" s="87"/>
      <c r="Z233" s="87"/>
      <c r="AA233" s="87"/>
      <c r="AB233" s="87">
        <v>3</v>
      </c>
      <c r="AC233" s="89">
        <v>39318</v>
      </c>
      <c r="AD233" s="90" t="s">
        <v>142</v>
      </c>
      <c r="AE233" s="108" t="s">
        <v>142</v>
      </c>
      <c r="AF233" s="90">
        <v>1</v>
      </c>
      <c r="AG233" s="90">
        <v>43</v>
      </c>
      <c r="AH233" s="91" t="s">
        <v>264</v>
      </c>
      <c r="AI233" s="108" t="s">
        <v>56</v>
      </c>
      <c r="AJ233" s="87"/>
      <c r="AK233" s="87"/>
      <c r="AL233" s="92">
        <v>2.4</v>
      </c>
      <c r="AM233" s="107" t="s">
        <v>54</v>
      </c>
      <c r="AN233" s="107" t="s">
        <v>54</v>
      </c>
      <c r="AO233" s="108">
        <v>0.68</v>
      </c>
      <c r="AP233" s="92"/>
      <c r="AQ233" s="92">
        <v>0.14</v>
      </c>
      <c r="AR233" s="92">
        <v>0</v>
      </c>
      <c r="AS233" s="83">
        <v>22.5</v>
      </c>
      <c r="AT233" s="108" t="s">
        <v>225</v>
      </c>
      <c r="AU233" s="108" t="s">
        <v>342</v>
      </c>
      <c r="AV233" s="87" t="s">
        <v>346</v>
      </c>
      <c r="AW233" s="79"/>
      <c r="BB233" s="79"/>
      <c r="BC233" s="79"/>
    </row>
    <row r="234" spans="1:55" ht="12.75">
      <c r="A234" s="6">
        <v>29</v>
      </c>
      <c r="B234" s="79" t="s">
        <v>323</v>
      </c>
      <c r="C234" s="80">
        <v>39318</v>
      </c>
      <c r="D234" s="79"/>
      <c r="E234" s="83"/>
      <c r="F234" s="83"/>
      <c r="G234" s="83"/>
      <c r="H234" s="83"/>
      <c r="I234" s="83"/>
      <c r="J234" s="83"/>
      <c r="K234" s="79"/>
      <c r="L234" s="83"/>
      <c r="M234" s="83"/>
      <c r="N234" s="83"/>
      <c r="O234" s="83"/>
      <c r="P234" s="83"/>
      <c r="Q234" s="83"/>
      <c r="R234" s="79"/>
      <c r="S234" s="83"/>
      <c r="T234" s="83"/>
      <c r="U234" s="83"/>
      <c r="V234" s="83"/>
      <c r="W234" s="83"/>
      <c r="X234" s="83"/>
      <c r="Y234" s="79"/>
      <c r="Z234" s="79"/>
      <c r="AA234" s="79"/>
      <c r="AB234" s="87">
        <v>3</v>
      </c>
      <c r="AC234" s="82">
        <v>39318</v>
      </c>
      <c r="AD234" s="90" t="s">
        <v>142</v>
      </c>
      <c r="AE234" s="108" t="s">
        <v>142</v>
      </c>
      <c r="AF234" s="90">
        <v>1</v>
      </c>
      <c r="AG234" s="90">
        <v>44</v>
      </c>
      <c r="AH234" s="84" t="s">
        <v>264</v>
      </c>
      <c r="AI234" s="108" t="s">
        <v>56</v>
      </c>
      <c r="AJ234" s="79"/>
      <c r="AK234" s="79"/>
      <c r="AL234" s="85">
        <v>1</v>
      </c>
      <c r="AM234" s="108" t="s">
        <v>54</v>
      </c>
      <c r="AN234" s="108" t="s">
        <v>54</v>
      </c>
      <c r="AO234" s="107">
        <v>0.3</v>
      </c>
      <c r="AP234" s="85"/>
      <c r="AQ234" s="85">
        <v>0.07</v>
      </c>
      <c r="AR234" s="92">
        <v>0</v>
      </c>
      <c r="AS234" s="83">
        <v>22.5</v>
      </c>
      <c r="AT234" s="108" t="s">
        <v>225</v>
      </c>
      <c r="AU234" s="108" t="s">
        <v>342</v>
      </c>
      <c r="AV234" s="79" t="s">
        <v>346</v>
      </c>
      <c r="AW234" s="79"/>
      <c r="BB234" s="79"/>
      <c r="BC234" s="79"/>
    </row>
    <row r="235" spans="1:55" ht="12.75">
      <c r="A235" s="6">
        <v>29</v>
      </c>
      <c r="B235" s="79" t="s">
        <v>323</v>
      </c>
      <c r="C235" s="80">
        <v>39318</v>
      </c>
      <c r="D235" s="79"/>
      <c r="E235" s="83"/>
      <c r="F235" s="83"/>
      <c r="G235" s="83"/>
      <c r="H235" s="83"/>
      <c r="I235" s="83"/>
      <c r="J235" s="83"/>
      <c r="K235" s="79"/>
      <c r="L235" s="83"/>
      <c r="M235" s="83"/>
      <c r="N235" s="83"/>
      <c r="O235" s="83"/>
      <c r="P235" s="83"/>
      <c r="Q235" s="83"/>
      <c r="R235" s="79"/>
      <c r="S235" s="83"/>
      <c r="T235" s="83"/>
      <c r="U235" s="83"/>
      <c r="V235" s="83"/>
      <c r="W235" s="83"/>
      <c r="X235" s="83"/>
      <c r="Y235" s="79"/>
      <c r="Z235" s="79"/>
      <c r="AA235" s="79"/>
      <c r="AB235" s="87">
        <v>3</v>
      </c>
      <c r="AC235" s="82">
        <v>39318</v>
      </c>
      <c r="AD235" s="90" t="s">
        <v>142</v>
      </c>
      <c r="AE235" s="108" t="s">
        <v>142</v>
      </c>
      <c r="AF235" s="90">
        <v>2</v>
      </c>
      <c r="AG235" s="90">
        <v>44</v>
      </c>
      <c r="AH235" s="84" t="s">
        <v>264</v>
      </c>
      <c r="AI235" s="108" t="s">
        <v>56</v>
      </c>
      <c r="AJ235" s="79"/>
      <c r="AK235" s="79"/>
      <c r="AL235" s="85">
        <v>0.9</v>
      </c>
      <c r="AM235" s="107" t="s">
        <v>54</v>
      </c>
      <c r="AN235" s="107" t="s">
        <v>54</v>
      </c>
      <c r="AO235" s="107">
        <v>0.2</v>
      </c>
      <c r="AP235" s="85"/>
      <c r="AQ235" s="92">
        <v>0</v>
      </c>
      <c r="AR235" s="92">
        <v>0</v>
      </c>
      <c r="AS235" s="83">
        <v>22.5</v>
      </c>
      <c r="AT235" s="108" t="s">
        <v>225</v>
      </c>
      <c r="AU235" s="108" t="s">
        <v>342</v>
      </c>
      <c r="AV235" s="79" t="s">
        <v>346</v>
      </c>
      <c r="AW235" s="79"/>
      <c r="BB235" s="79"/>
      <c r="BC235" s="79"/>
    </row>
    <row r="236" spans="1:55" ht="12.75">
      <c r="A236" s="6">
        <v>29</v>
      </c>
      <c r="B236" s="79" t="s">
        <v>323</v>
      </c>
      <c r="C236" s="80">
        <v>39318</v>
      </c>
      <c r="D236" s="79"/>
      <c r="E236" s="83"/>
      <c r="F236" s="83"/>
      <c r="G236" s="83"/>
      <c r="H236" s="83"/>
      <c r="I236" s="83"/>
      <c r="J236" s="83"/>
      <c r="K236" s="79"/>
      <c r="L236" s="83"/>
      <c r="M236" s="83"/>
      <c r="N236" s="83"/>
      <c r="O236" s="83"/>
      <c r="P236" s="83"/>
      <c r="Q236" s="83"/>
      <c r="R236" s="79"/>
      <c r="S236" s="83"/>
      <c r="T236" s="83"/>
      <c r="U236" s="83"/>
      <c r="V236" s="83"/>
      <c r="W236" s="83"/>
      <c r="X236" s="83"/>
      <c r="Y236" s="79"/>
      <c r="Z236" s="79"/>
      <c r="AA236" s="79"/>
      <c r="AB236" s="87">
        <v>3</v>
      </c>
      <c r="AC236" s="82">
        <v>39318</v>
      </c>
      <c r="AD236" s="90" t="s">
        <v>142</v>
      </c>
      <c r="AE236" s="108" t="s">
        <v>142</v>
      </c>
      <c r="AF236" s="90">
        <v>1</v>
      </c>
      <c r="AG236" s="90">
        <v>44</v>
      </c>
      <c r="AH236" s="84" t="s">
        <v>264</v>
      </c>
      <c r="AI236" s="108" t="s">
        <v>56</v>
      </c>
      <c r="AJ236" s="79"/>
      <c r="AK236" s="79"/>
      <c r="AL236" s="85">
        <v>1</v>
      </c>
      <c r="AM236" s="108" t="s">
        <v>54</v>
      </c>
      <c r="AN236" s="108" t="s">
        <v>54</v>
      </c>
      <c r="AO236" s="107">
        <v>0.3</v>
      </c>
      <c r="AP236" s="85"/>
      <c r="AQ236" s="85">
        <v>0.11</v>
      </c>
      <c r="AR236" s="92">
        <v>0</v>
      </c>
      <c r="AS236" s="83">
        <v>22.5</v>
      </c>
      <c r="AT236" s="108" t="s">
        <v>225</v>
      </c>
      <c r="AU236" s="108" t="s">
        <v>342</v>
      </c>
      <c r="AV236" s="79" t="s">
        <v>346</v>
      </c>
      <c r="AW236" s="79"/>
      <c r="BB236" s="79"/>
      <c r="BC236" s="79"/>
    </row>
    <row r="237" spans="1:55" ht="12.75">
      <c r="A237" s="6">
        <v>29</v>
      </c>
      <c r="B237" s="79" t="s">
        <v>323</v>
      </c>
      <c r="C237" s="80">
        <v>39318</v>
      </c>
      <c r="D237" s="79"/>
      <c r="E237" s="83"/>
      <c r="F237" s="83"/>
      <c r="G237" s="83"/>
      <c r="H237" s="83"/>
      <c r="I237" s="83"/>
      <c r="J237" s="83"/>
      <c r="K237" s="79"/>
      <c r="L237" s="83"/>
      <c r="M237" s="83"/>
      <c r="N237" s="83"/>
      <c r="O237" s="83"/>
      <c r="P237" s="83"/>
      <c r="Q237" s="83"/>
      <c r="R237" s="79"/>
      <c r="S237" s="83"/>
      <c r="T237" s="83"/>
      <c r="U237" s="83"/>
      <c r="V237" s="83"/>
      <c r="W237" s="83"/>
      <c r="X237" s="83"/>
      <c r="Y237" s="79"/>
      <c r="Z237" s="79"/>
      <c r="AA237" s="79"/>
      <c r="AB237" s="87">
        <v>3</v>
      </c>
      <c r="AC237" s="82">
        <v>39318</v>
      </c>
      <c r="AD237" s="90" t="s">
        <v>142</v>
      </c>
      <c r="AE237" s="108" t="s">
        <v>142</v>
      </c>
      <c r="AF237" s="90">
        <v>1</v>
      </c>
      <c r="AG237" s="84" t="s">
        <v>60</v>
      </c>
      <c r="AH237" s="90">
        <v>4</v>
      </c>
      <c r="AI237" s="108" t="s">
        <v>56</v>
      </c>
      <c r="AJ237" s="79"/>
      <c r="AK237" s="79"/>
      <c r="AL237" s="85">
        <v>0.9</v>
      </c>
      <c r="AM237" s="107" t="s">
        <v>54</v>
      </c>
      <c r="AN237" s="107" t="s">
        <v>54</v>
      </c>
      <c r="AO237" s="107">
        <v>0.19</v>
      </c>
      <c r="AP237" s="85"/>
      <c r="AQ237" s="92">
        <v>0</v>
      </c>
      <c r="AR237" s="92">
        <v>0</v>
      </c>
      <c r="AS237" s="83">
        <v>22.5</v>
      </c>
      <c r="AT237" s="108" t="s">
        <v>225</v>
      </c>
      <c r="AU237" s="108" t="s">
        <v>342</v>
      </c>
      <c r="AV237" s="79" t="s">
        <v>347</v>
      </c>
      <c r="AW237" s="79"/>
      <c r="BB237" s="79"/>
      <c r="BC237" s="79"/>
    </row>
    <row r="238" spans="1:55" ht="12.75">
      <c r="A238" s="6">
        <v>29</v>
      </c>
      <c r="B238" s="79" t="s">
        <v>323</v>
      </c>
      <c r="C238" s="80">
        <v>39318</v>
      </c>
      <c r="D238" s="79"/>
      <c r="E238" s="83"/>
      <c r="F238" s="83"/>
      <c r="G238" s="83"/>
      <c r="H238" s="83"/>
      <c r="I238" s="83"/>
      <c r="J238" s="83"/>
      <c r="K238" s="79"/>
      <c r="L238" s="83"/>
      <c r="M238" s="83"/>
      <c r="N238" s="83"/>
      <c r="O238" s="83"/>
      <c r="P238" s="83"/>
      <c r="Q238" s="83"/>
      <c r="R238" s="79"/>
      <c r="S238" s="83"/>
      <c r="T238" s="83"/>
      <c r="U238" s="83"/>
      <c r="V238" s="83"/>
      <c r="W238" s="83"/>
      <c r="X238" s="83"/>
      <c r="Y238" s="79"/>
      <c r="Z238" s="79"/>
      <c r="AA238" s="79"/>
      <c r="AB238" s="87">
        <v>3</v>
      </c>
      <c r="AC238" s="82"/>
      <c r="AD238" s="90" t="s">
        <v>142</v>
      </c>
      <c r="AE238" s="108" t="s">
        <v>142</v>
      </c>
      <c r="AF238" s="90">
        <v>1</v>
      </c>
      <c r="AG238" s="79">
        <v>42</v>
      </c>
      <c r="AH238" s="84" t="s">
        <v>264</v>
      </c>
      <c r="AI238" s="108" t="s">
        <v>59</v>
      </c>
      <c r="AJ238" s="79" t="s">
        <v>139</v>
      </c>
      <c r="AK238" s="79">
        <v>1</v>
      </c>
      <c r="AL238" s="85">
        <v>1.4</v>
      </c>
      <c r="AM238" s="79" t="s">
        <v>54</v>
      </c>
      <c r="AN238" s="79" t="s">
        <v>54</v>
      </c>
      <c r="AO238" s="79">
        <v>0.22</v>
      </c>
      <c r="AP238" s="85">
        <v>0.22</v>
      </c>
      <c r="AQ238" s="85">
        <v>0.04</v>
      </c>
      <c r="AR238" s="85">
        <v>0.04</v>
      </c>
      <c r="AS238" s="83">
        <v>22.5</v>
      </c>
      <c r="AT238" s="108" t="s">
        <v>225</v>
      </c>
      <c r="AU238" s="108" t="s">
        <v>342</v>
      </c>
      <c r="AV238" s="79"/>
      <c r="AW238" s="79"/>
      <c r="BB238" s="79"/>
      <c r="BC238" s="79"/>
    </row>
    <row r="239" spans="1:55" ht="12.75">
      <c r="A239" s="6">
        <v>29</v>
      </c>
      <c r="B239" s="79" t="s">
        <v>323</v>
      </c>
      <c r="C239" s="80">
        <v>39318</v>
      </c>
      <c r="D239" s="79"/>
      <c r="E239" s="83"/>
      <c r="F239" s="83"/>
      <c r="G239" s="83"/>
      <c r="H239" s="83"/>
      <c r="I239" s="83"/>
      <c r="J239" s="83"/>
      <c r="K239" s="79"/>
      <c r="L239" s="83"/>
      <c r="M239" s="83"/>
      <c r="N239" s="83"/>
      <c r="O239" s="83"/>
      <c r="P239" s="83"/>
      <c r="Q239" s="83"/>
      <c r="R239" s="79"/>
      <c r="S239" s="83"/>
      <c r="T239" s="83"/>
      <c r="U239" s="83"/>
      <c r="V239" s="83"/>
      <c r="W239" s="83"/>
      <c r="X239" s="83"/>
      <c r="Y239" s="79"/>
      <c r="Z239" s="79"/>
      <c r="AA239" s="79"/>
      <c r="AB239" s="87">
        <v>3</v>
      </c>
      <c r="AC239" s="82">
        <v>39318</v>
      </c>
      <c r="AD239" s="90" t="s">
        <v>142</v>
      </c>
      <c r="AE239" s="108" t="s">
        <v>142</v>
      </c>
      <c r="AF239" s="90">
        <v>5</v>
      </c>
      <c r="AG239" s="79">
        <v>44</v>
      </c>
      <c r="AH239" s="84" t="s">
        <v>349</v>
      </c>
      <c r="AI239" s="108" t="s">
        <v>59</v>
      </c>
      <c r="AJ239" s="79" t="s">
        <v>139</v>
      </c>
      <c r="AK239" s="79">
        <v>1</v>
      </c>
      <c r="AL239" s="85"/>
      <c r="AM239" s="79" t="s">
        <v>133</v>
      </c>
      <c r="AN239" s="79" t="s">
        <v>54</v>
      </c>
      <c r="AO239" s="79">
        <v>0.5</v>
      </c>
      <c r="AP239" s="85">
        <v>0.5</v>
      </c>
      <c r="AQ239" s="85">
        <v>0.2</v>
      </c>
      <c r="AR239" s="85">
        <v>0.2</v>
      </c>
      <c r="AS239" s="83">
        <v>22.5</v>
      </c>
      <c r="AT239" s="108" t="s">
        <v>225</v>
      </c>
      <c r="AU239" s="108" t="s">
        <v>342</v>
      </c>
      <c r="AV239" s="79" t="s">
        <v>350</v>
      </c>
      <c r="AW239" s="79"/>
      <c r="BB239" s="79"/>
      <c r="BC239" s="79"/>
    </row>
    <row r="240" spans="1:55" ht="12.75">
      <c r="A240" s="6">
        <v>29</v>
      </c>
      <c r="B240" s="79" t="s">
        <v>323</v>
      </c>
      <c r="C240" s="80">
        <v>39318</v>
      </c>
      <c r="D240" s="79"/>
      <c r="E240" s="83"/>
      <c r="F240" s="83"/>
      <c r="G240" s="83"/>
      <c r="H240" s="83"/>
      <c r="I240" s="83"/>
      <c r="J240" s="83"/>
      <c r="K240" s="79"/>
      <c r="L240" s="83"/>
      <c r="M240" s="83"/>
      <c r="N240" s="83"/>
      <c r="O240" s="83"/>
      <c r="P240" s="83"/>
      <c r="Q240" s="83"/>
      <c r="R240" s="79"/>
      <c r="S240" s="83"/>
      <c r="T240" s="83"/>
      <c r="U240" s="83"/>
      <c r="V240" s="83"/>
      <c r="W240" s="83"/>
      <c r="X240" s="83"/>
      <c r="Y240" s="79"/>
      <c r="Z240" s="79"/>
      <c r="AA240" s="79"/>
      <c r="AB240" s="87">
        <v>3</v>
      </c>
      <c r="AC240" s="82">
        <v>39318</v>
      </c>
      <c r="AD240" s="90" t="s">
        <v>142</v>
      </c>
      <c r="AE240" s="108" t="s">
        <v>142</v>
      </c>
      <c r="AF240" s="90">
        <v>4</v>
      </c>
      <c r="AG240" s="79">
        <v>38</v>
      </c>
      <c r="AH240" s="84" t="s">
        <v>349</v>
      </c>
      <c r="AI240" s="108" t="s">
        <v>59</v>
      </c>
      <c r="AJ240" s="79" t="s">
        <v>139</v>
      </c>
      <c r="AK240" s="79">
        <v>1</v>
      </c>
      <c r="AL240" s="85">
        <v>1</v>
      </c>
      <c r="AM240" s="79" t="s">
        <v>133</v>
      </c>
      <c r="AN240" s="79" t="s">
        <v>54</v>
      </c>
      <c r="AO240" s="79">
        <v>0.5</v>
      </c>
      <c r="AP240" s="85">
        <v>0.5</v>
      </c>
      <c r="AQ240" s="85">
        <v>0.2</v>
      </c>
      <c r="AR240" s="85">
        <v>0.2</v>
      </c>
      <c r="AS240" s="83">
        <v>22.5</v>
      </c>
      <c r="AT240" s="108" t="s">
        <v>225</v>
      </c>
      <c r="AU240" s="108" t="s">
        <v>342</v>
      </c>
      <c r="AV240" s="79" t="s">
        <v>350</v>
      </c>
      <c r="AW240" s="79"/>
      <c r="BB240" s="79"/>
      <c r="BC240" s="79"/>
    </row>
    <row r="241" spans="1:55" ht="12.75">
      <c r="A241" s="6">
        <v>29</v>
      </c>
      <c r="B241" s="79" t="s">
        <v>323</v>
      </c>
      <c r="C241" s="80">
        <v>39318</v>
      </c>
      <c r="D241" s="79"/>
      <c r="E241" s="83"/>
      <c r="F241" s="83"/>
      <c r="G241" s="83"/>
      <c r="H241" s="83"/>
      <c r="I241" s="83"/>
      <c r="J241" s="83"/>
      <c r="K241" s="79"/>
      <c r="L241" s="83"/>
      <c r="M241" s="83"/>
      <c r="N241" s="83"/>
      <c r="O241" s="83"/>
      <c r="P241" s="83"/>
      <c r="Q241" s="83"/>
      <c r="R241" s="79"/>
      <c r="S241" s="83"/>
      <c r="T241" s="83"/>
      <c r="U241" s="83"/>
      <c r="V241" s="83"/>
      <c r="W241" s="83"/>
      <c r="X241" s="83"/>
      <c r="Y241" s="79"/>
      <c r="Z241" s="79"/>
      <c r="AA241" s="79"/>
      <c r="AB241" s="87">
        <v>3</v>
      </c>
      <c r="AC241" s="82">
        <v>39318</v>
      </c>
      <c r="AD241" s="90" t="s">
        <v>142</v>
      </c>
      <c r="AE241" s="108" t="s">
        <v>142</v>
      </c>
      <c r="AF241" s="90">
        <v>4</v>
      </c>
      <c r="AG241" s="79">
        <v>44</v>
      </c>
      <c r="AH241" s="84" t="s">
        <v>74</v>
      </c>
      <c r="AI241" s="108" t="s">
        <v>59</v>
      </c>
      <c r="AJ241" s="79" t="s">
        <v>139</v>
      </c>
      <c r="AK241" s="79">
        <v>1</v>
      </c>
      <c r="AL241" s="85">
        <v>1</v>
      </c>
      <c r="AM241" s="79" t="s">
        <v>133</v>
      </c>
      <c r="AN241" s="79" t="s">
        <v>54</v>
      </c>
      <c r="AO241" s="79">
        <v>2.5</v>
      </c>
      <c r="AP241" s="85">
        <v>2.5</v>
      </c>
      <c r="AQ241" s="92">
        <v>0</v>
      </c>
      <c r="AR241" s="92">
        <v>0</v>
      </c>
      <c r="AS241" s="83">
        <v>22.5</v>
      </c>
      <c r="AT241" s="108" t="s">
        <v>225</v>
      </c>
      <c r="AU241" s="108" t="s">
        <v>351</v>
      </c>
      <c r="AV241" s="79" t="s">
        <v>352</v>
      </c>
      <c r="AW241" s="79"/>
      <c r="BB241" s="79"/>
      <c r="BC241" s="79"/>
    </row>
    <row r="242" spans="1:55" ht="12.75">
      <c r="A242" s="6">
        <v>29</v>
      </c>
      <c r="B242" s="79" t="s">
        <v>323</v>
      </c>
      <c r="C242" s="80">
        <v>39318</v>
      </c>
      <c r="D242" s="79"/>
      <c r="E242" s="83"/>
      <c r="F242" s="83"/>
      <c r="G242" s="83"/>
      <c r="H242" s="83"/>
      <c r="I242" s="83"/>
      <c r="J242" s="83"/>
      <c r="K242" s="79"/>
      <c r="L242" s="83"/>
      <c r="M242" s="83"/>
      <c r="N242" s="83"/>
      <c r="O242" s="83"/>
      <c r="P242" s="83"/>
      <c r="Q242" s="83"/>
      <c r="R242" s="79"/>
      <c r="S242" s="83"/>
      <c r="T242" s="83"/>
      <c r="U242" s="83"/>
      <c r="V242" s="83"/>
      <c r="W242" s="83"/>
      <c r="X242" s="83"/>
      <c r="Y242" s="79"/>
      <c r="Z242" s="79"/>
      <c r="AA242" s="79"/>
      <c r="AB242" s="87">
        <v>3</v>
      </c>
      <c r="AC242" s="82">
        <v>39318</v>
      </c>
      <c r="AD242" s="90" t="s">
        <v>142</v>
      </c>
      <c r="AE242" s="108" t="s">
        <v>142</v>
      </c>
      <c r="AF242" s="90">
        <v>5</v>
      </c>
      <c r="AG242" s="79">
        <v>40</v>
      </c>
      <c r="AH242" s="84" t="s">
        <v>74</v>
      </c>
      <c r="AI242" s="108" t="s">
        <v>59</v>
      </c>
      <c r="AJ242" s="79" t="s">
        <v>139</v>
      </c>
      <c r="AK242" s="79">
        <v>1</v>
      </c>
      <c r="AL242" s="85">
        <v>12.5</v>
      </c>
      <c r="AM242" s="79" t="s">
        <v>133</v>
      </c>
      <c r="AN242" s="79" t="s">
        <v>54</v>
      </c>
      <c r="AO242" s="79">
        <v>2.5</v>
      </c>
      <c r="AP242" s="85">
        <v>2.5</v>
      </c>
      <c r="AQ242" s="92">
        <v>0</v>
      </c>
      <c r="AR242" s="92">
        <v>0</v>
      </c>
      <c r="AS242" s="83">
        <v>22.5</v>
      </c>
      <c r="AT242" s="108" t="s">
        <v>225</v>
      </c>
      <c r="AU242" s="108" t="s">
        <v>351</v>
      </c>
      <c r="AV242" s="79" t="s">
        <v>352</v>
      </c>
      <c r="AW242" s="79"/>
      <c r="BB242" s="87"/>
      <c r="BC242" s="79"/>
    </row>
    <row r="243" spans="1:55" ht="12.75">
      <c r="A243" s="6">
        <v>29</v>
      </c>
      <c r="B243" s="79" t="s">
        <v>323</v>
      </c>
      <c r="C243" s="80">
        <v>39318</v>
      </c>
      <c r="D243" s="79"/>
      <c r="E243" s="83"/>
      <c r="F243" s="83"/>
      <c r="G243" s="83"/>
      <c r="H243" s="83"/>
      <c r="I243" s="83"/>
      <c r="J243" s="83"/>
      <c r="K243" s="79"/>
      <c r="L243" s="83"/>
      <c r="M243" s="83"/>
      <c r="N243" s="83"/>
      <c r="O243" s="83"/>
      <c r="P243" s="83"/>
      <c r="Q243" s="83"/>
      <c r="R243" s="79"/>
      <c r="S243" s="83"/>
      <c r="T243" s="83"/>
      <c r="U243" s="83"/>
      <c r="V243" s="83"/>
      <c r="W243" s="83"/>
      <c r="X243" s="83"/>
      <c r="Y243" s="79"/>
      <c r="Z243" s="79"/>
      <c r="AA243" s="79"/>
      <c r="AB243" s="87">
        <v>3</v>
      </c>
      <c r="AC243" s="82">
        <v>39318</v>
      </c>
      <c r="AD243" s="90" t="s">
        <v>142</v>
      </c>
      <c r="AE243" s="108" t="s">
        <v>142</v>
      </c>
      <c r="AF243" s="90">
        <v>1</v>
      </c>
      <c r="AG243" s="84" t="s">
        <v>353</v>
      </c>
      <c r="AH243" s="79">
        <v>5</v>
      </c>
      <c r="AI243" s="108" t="s">
        <v>56</v>
      </c>
      <c r="AJ243" s="79" t="s">
        <v>54</v>
      </c>
      <c r="AK243" s="79">
        <v>1</v>
      </c>
      <c r="AL243" s="85">
        <v>0.38</v>
      </c>
      <c r="AM243" s="79" t="s">
        <v>133</v>
      </c>
      <c r="AN243" s="79" t="s">
        <v>54</v>
      </c>
      <c r="AO243" s="79">
        <v>0.3</v>
      </c>
      <c r="AP243" s="85">
        <v>0.3</v>
      </c>
      <c r="AQ243" s="85">
        <v>0.07</v>
      </c>
      <c r="AR243" s="85">
        <v>0.07</v>
      </c>
      <c r="AS243" s="79"/>
      <c r="AT243" s="79" t="s">
        <v>230</v>
      </c>
      <c r="AU243" s="79" t="s">
        <v>354</v>
      </c>
      <c r="AV243" s="79" t="s">
        <v>355</v>
      </c>
      <c r="AW243" s="79"/>
      <c r="BB243" s="79"/>
      <c r="BC243" s="79"/>
    </row>
    <row r="244" spans="1:55" ht="12.75">
      <c r="A244" s="6">
        <v>29</v>
      </c>
      <c r="B244" s="79" t="s">
        <v>323</v>
      </c>
      <c r="C244" s="80">
        <v>39318</v>
      </c>
      <c r="D244" s="79"/>
      <c r="E244" s="83"/>
      <c r="F244" s="83"/>
      <c r="G244" s="83"/>
      <c r="H244" s="83"/>
      <c r="I244" s="83"/>
      <c r="J244" s="83"/>
      <c r="K244" s="79"/>
      <c r="L244" s="83"/>
      <c r="M244" s="83"/>
      <c r="N244" s="83"/>
      <c r="O244" s="83"/>
      <c r="P244" s="83"/>
      <c r="Q244" s="83"/>
      <c r="R244" s="79"/>
      <c r="S244" s="83"/>
      <c r="T244" s="83"/>
      <c r="U244" s="83"/>
      <c r="V244" s="83"/>
      <c r="W244" s="83"/>
      <c r="X244" s="83"/>
      <c r="Y244" s="79"/>
      <c r="Z244" s="79"/>
      <c r="AA244" s="79"/>
      <c r="AB244" s="87">
        <v>3</v>
      </c>
      <c r="AC244" s="82">
        <v>39318</v>
      </c>
      <c r="AD244" s="90" t="s">
        <v>142</v>
      </c>
      <c r="AE244" s="108" t="s">
        <v>142</v>
      </c>
      <c r="AF244" s="90">
        <v>1</v>
      </c>
      <c r="AG244" s="84" t="s">
        <v>60</v>
      </c>
      <c r="AH244" s="79">
        <v>5</v>
      </c>
      <c r="AI244" s="108" t="s">
        <v>56</v>
      </c>
      <c r="AJ244" s="79" t="s">
        <v>54</v>
      </c>
      <c r="AK244" s="79">
        <v>1</v>
      </c>
      <c r="AL244" s="85">
        <v>0.1</v>
      </c>
      <c r="AM244" s="79" t="s">
        <v>133</v>
      </c>
      <c r="AN244" s="79" t="s">
        <v>54</v>
      </c>
      <c r="AO244" s="79">
        <v>0.4</v>
      </c>
      <c r="AP244" s="85">
        <v>0.4</v>
      </c>
      <c r="AQ244" s="85">
        <v>0.04</v>
      </c>
      <c r="AR244" s="85">
        <v>0.04</v>
      </c>
      <c r="AS244" s="79"/>
      <c r="AT244" s="108" t="s">
        <v>341</v>
      </c>
      <c r="AU244" s="79" t="s">
        <v>354</v>
      </c>
      <c r="AV244" s="79"/>
      <c r="AW244" s="79"/>
      <c r="BB244" s="79"/>
      <c r="BC244" s="79"/>
    </row>
    <row r="245" spans="1:55" ht="12.75">
      <c r="A245" s="6">
        <v>29</v>
      </c>
      <c r="B245" s="79" t="s">
        <v>323</v>
      </c>
      <c r="C245" s="80">
        <v>39318</v>
      </c>
      <c r="D245" s="79"/>
      <c r="E245" s="83"/>
      <c r="F245" s="83"/>
      <c r="G245" s="83"/>
      <c r="H245" s="83"/>
      <c r="I245" s="83"/>
      <c r="J245" s="83"/>
      <c r="K245" s="79"/>
      <c r="L245" s="83"/>
      <c r="M245" s="83"/>
      <c r="N245" s="83"/>
      <c r="O245" s="83"/>
      <c r="P245" s="83"/>
      <c r="Q245" s="83"/>
      <c r="R245" s="79"/>
      <c r="S245" s="83"/>
      <c r="T245" s="83"/>
      <c r="U245" s="83"/>
      <c r="V245" s="83"/>
      <c r="W245" s="83"/>
      <c r="X245" s="83"/>
      <c r="Y245" s="79"/>
      <c r="Z245" s="79"/>
      <c r="AA245" s="79"/>
      <c r="AB245" s="87">
        <v>3</v>
      </c>
      <c r="AC245" s="82">
        <v>39318</v>
      </c>
      <c r="AD245" s="90" t="s">
        <v>142</v>
      </c>
      <c r="AE245" s="108" t="s">
        <v>142</v>
      </c>
      <c r="AF245" s="90">
        <v>1</v>
      </c>
      <c r="AG245" s="84" t="s">
        <v>320</v>
      </c>
      <c r="AH245" s="79">
        <v>5</v>
      </c>
      <c r="AI245" s="108" t="s">
        <v>56</v>
      </c>
      <c r="AJ245" s="79" t="s">
        <v>54</v>
      </c>
      <c r="AK245" s="79">
        <v>1</v>
      </c>
      <c r="AL245" s="85">
        <v>0.23</v>
      </c>
      <c r="AM245" s="79" t="s">
        <v>133</v>
      </c>
      <c r="AN245" s="79" t="s">
        <v>54</v>
      </c>
      <c r="AO245" s="79">
        <v>0.5</v>
      </c>
      <c r="AP245" s="85">
        <v>0.5</v>
      </c>
      <c r="AQ245" s="92">
        <v>0</v>
      </c>
      <c r="AR245" s="92">
        <v>0</v>
      </c>
      <c r="AS245" s="79"/>
      <c r="AT245" s="108" t="s">
        <v>341</v>
      </c>
      <c r="AU245" s="79" t="s">
        <v>354</v>
      </c>
      <c r="AV245" s="79"/>
      <c r="AW245" s="79"/>
      <c r="BB245" s="79"/>
      <c r="BC245" s="79"/>
    </row>
    <row r="246" spans="1:55" ht="12.75">
      <c r="A246" s="6">
        <v>29</v>
      </c>
      <c r="B246" s="79" t="s">
        <v>323</v>
      </c>
      <c r="C246" s="80">
        <v>39318</v>
      </c>
      <c r="D246" s="79"/>
      <c r="E246" s="83"/>
      <c r="F246" s="83"/>
      <c r="G246" s="83"/>
      <c r="H246" s="83"/>
      <c r="I246" s="83"/>
      <c r="J246" s="83"/>
      <c r="K246" s="79"/>
      <c r="L246" s="83"/>
      <c r="M246" s="83"/>
      <c r="N246" s="83"/>
      <c r="O246" s="83"/>
      <c r="P246" s="83"/>
      <c r="Q246" s="83"/>
      <c r="R246" s="79"/>
      <c r="S246" s="83"/>
      <c r="T246" s="83"/>
      <c r="U246" s="83"/>
      <c r="V246" s="83"/>
      <c r="W246" s="83"/>
      <c r="X246" s="83"/>
      <c r="Y246" s="79"/>
      <c r="Z246" s="79"/>
      <c r="AA246" s="79"/>
      <c r="AB246" s="87">
        <v>3</v>
      </c>
      <c r="AC246" s="82">
        <v>39318</v>
      </c>
      <c r="AD246" s="90" t="s">
        <v>142</v>
      </c>
      <c r="AE246" s="108" t="s">
        <v>142</v>
      </c>
      <c r="AF246" s="90">
        <v>1</v>
      </c>
      <c r="AG246" s="84" t="s">
        <v>158</v>
      </c>
      <c r="AH246" s="79">
        <v>4</v>
      </c>
      <c r="AI246" s="108" t="s">
        <v>56</v>
      </c>
      <c r="AJ246" s="79"/>
      <c r="AK246" s="79"/>
      <c r="AL246" s="85">
        <v>0.5</v>
      </c>
      <c r="AM246" s="79" t="s">
        <v>133</v>
      </c>
      <c r="AN246" s="79" t="s">
        <v>54</v>
      </c>
      <c r="AO246" s="79">
        <v>0.1</v>
      </c>
      <c r="AP246" s="85">
        <v>0.1</v>
      </c>
      <c r="AQ246" s="92">
        <v>0</v>
      </c>
      <c r="AR246" s="92">
        <v>0</v>
      </c>
      <c r="AS246" s="79"/>
      <c r="AT246" s="108" t="s">
        <v>341</v>
      </c>
      <c r="AU246" s="79" t="s">
        <v>354</v>
      </c>
      <c r="AV246" s="79"/>
      <c r="AW246" s="79"/>
      <c r="BB246" s="79"/>
      <c r="BC246" s="79"/>
    </row>
    <row r="247" spans="1:55" ht="12.75">
      <c r="A247" s="6">
        <v>29</v>
      </c>
      <c r="B247" s="79" t="s">
        <v>323</v>
      </c>
      <c r="C247" s="80">
        <v>39318</v>
      </c>
      <c r="D247" s="79"/>
      <c r="E247" s="83"/>
      <c r="F247" s="83"/>
      <c r="G247" s="83"/>
      <c r="H247" s="83"/>
      <c r="I247" s="83"/>
      <c r="J247" s="83"/>
      <c r="K247" s="79"/>
      <c r="L247" s="83"/>
      <c r="M247" s="83"/>
      <c r="N247" s="83"/>
      <c r="O247" s="83"/>
      <c r="P247" s="83"/>
      <c r="Q247" s="83"/>
      <c r="R247" s="79"/>
      <c r="S247" s="83"/>
      <c r="T247" s="83"/>
      <c r="U247" s="83"/>
      <c r="V247" s="83"/>
      <c r="W247" s="83"/>
      <c r="X247" s="83"/>
      <c r="Y247" s="79"/>
      <c r="Z247" s="79"/>
      <c r="AA247" s="79"/>
      <c r="AB247" s="87">
        <v>3</v>
      </c>
      <c r="AC247" s="82">
        <v>39318</v>
      </c>
      <c r="AD247" s="90" t="s">
        <v>142</v>
      </c>
      <c r="AE247" s="108" t="s">
        <v>142</v>
      </c>
      <c r="AF247" s="90">
        <v>1</v>
      </c>
      <c r="AG247" s="84" t="s">
        <v>267</v>
      </c>
      <c r="AH247" s="79">
        <v>4</v>
      </c>
      <c r="AI247" s="108" t="s">
        <v>56</v>
      </c>
      <c r="AJ247" s="79"/>
      <c r="AK247" s="79"/>
      <c r="AL247" s="85">
        <v>2.1</v>
      </c>
      <c r="AM247" s="79" t="s">
        <v>133</v>
      </c>
      <c r="AN247" s="79" t="s">
        <v>54</v>
      </c>
      <c r="AO247" s="79">
        <v>0.5</v>
      </c>
      <c r="AP247" s="85">
        <v>0.5</v>
      </c>
      <c r="AQ247" s="85">
        <v>0.08</v>
      </c>
      <c r="AR247" s="85">
        <v>0.08</v>
      </c>
      <c r="AS247" s="79"/>
      <c r="AT247" s="108" t="s">
        <v>341</v>
      </c>
      <c r="AU247" s="79" t="s">
        <v>354</v>
      </c>
      <c r="AV247" s="79"/>
      <c r="AW247" s="79"/>
      <c r="BB247" s="79"/>
      <c r="BC247" s="79"/>
    </row>
    <row r="248" spans="1:55" ht="12.75">
      <c r="A248" s="6">
        <v>29</v>
      </c>
      <c r="B248" s="79" t="s">
        <v>323</v>
      </c>
      <c r="C248" s="80">
        <v>39318</v>
      </c>
      <c r="D248" s="79"/>
      <c r="E248" s="83"/>
      <c r="F248" s="83"/>
      <c r="G248" s="83"/>
      <c r="H248" s="83"/>
      <c r="I248" s="83"/>
      <c r="J248" s="83"/>
      <c r="K248" s="79"/>
      <c r="L248" s="83"/>
      <c r="M248" s="83"/>
      <c r="N248" s="83"/>
      <c r="O248" s="83"/>
      <c r="P248" s="83"/>
      <c r="Q248" s="83"/>
      <c r="R248" s="79"/>
      <c r="S248" s="83"/>
      <c r="T248" s="83"/>
      <c r="U248" s="83"/>
      <c r="V248" s="83"/>
      <c r="W248" s="83"/>
      <c r="X248" s="83"/>
      <c r="Y248" s="79"/>
      <c r="Z248" s="79"/>
      <c r="AA248" s="79"/>
      <c r="AB248" s="87">
        <v>3</v>
      </c>
      <c r="AC248" s="82">
        <v>39318</v>
      </c>
      <c r="AD248" s="90" t="s">
        <v>142</v>
      </c>
      <c r="AE248" s="108" t="s">
        <v>142</v>
      </c>
      <c r="AF248" s="90">
        <v>1</v>
      </c>
      <c r="AG248" s="84" t="s">
        <v>320</v>
      </c>
      <c r="AH248" s="79">
        <v>5</v>
      </c>
      <c r="AI248" s="108" t="s">
        <v>56</v>
      </c>
      <c r="AJ248" s="79"/>
      <c r="AK248" s="79"/>
      <c r="AL248" s="85">
        <v>0.1</v>
      </c>
      <c r="AM248" s="79" t="s">
        <v>133</v>
      </c>
      <c r="AN248" s="79" t="s">
        <v>54</v>
      </c>
      <c r="AO248" s="79">
        <v>0.25</v>
      </c>
      <c r="AP248" s="85">
        <v>0.25</v>
      </c>
      <c r="AQ248" s="85">
        <v>0.11</v>
      </c>
      <c r="AR248" s="85">
        <v>0.08</v>
      </c>
      <c r="AS248" s="79"/>
      <c r="AT248" s="108" t="s">
        <v>341</v>
      </c>
      <c r="AU248" s="79" t="s">
        <v>354</v>
      </c>
      <c r="AV248" s="79"/>
      <c r="AW248" s="79"/>
      <c r="BB248" s="79"/>
      <c r="BC248" s="79"/>
    </row>
    <row r="249" spans="1:55" ht="12.75">
      <c r="A249" s="6">
        <v>29</v>
      </c>
      <c r="B249" s="79" t="s">
        <v>323</v>
      </c>
      <c r="C249" s="80">
        <v>39318</v>
      </c>
      <c r="D249" s="79"/>
      <c r="E249" s="83"/>
      <c r="F249" s="83"/>
      <c r="G249" s="83"/>
      <c r="H249" s="83"/>
      <c r="I249" s="83"/>
      <c r="J249" s="83"/>
      <c r="K249" s="79"/>
      <c r="L249" s="83"/>
      <c r="M249" s="83"/>
      <c r="N249" s="83"/>
      <c r="O249" s="83"/>
      <c r="P249" s="83"/>
      <c r="Q249" s="83"/>
      <c r="R249" s="79"/>
      <c r="S249" s="83"/>
      <c r="T249" s="83"/>
      <c r="U249" s="83"/>
      <c r="V249" s="83"/>
      <c r="W249" s="83"/>
      <c r="X249" s="83"/>
      <c r="Y249" s="79"/>
      <c r="Z249" s="79"/>
      <c r="AA249" s="79"/>
      <c r="AB249" s="87">
        <v>3</v>
      </c>
      <c r="AC249" s="82">
        <v>39318</v>
      </c>
      <c r="AD249" s="90" t="s">
        <v>142</v>
      </c>
      <c r="AE249" s="108" t="s">
        <v>142</v>
      </c>
      <c r="AF249" s="90">
        <v>2</v>
      </c>
      <c r="AG249" s="84" t="s">
        <v>356</v>
      </c>
      <c r="AH249" s="79">
        <v>5</v>
      </c>
      <c r="AI249" s="108" t="s">
        <v>56</v>
      </c>
      <c r="AJ249" s="79"/>
      <c r="AK249" s="79"/>
      <c r="AL249" s="85">
        <v>2.6</v>
      </c>
      <c r="AM249" s="79" t="s">
        <v>133</v>
      </c>
      <c r="AN249" s="79" t="s">
        <v>54</v>
      </c>
      <c r="AO249" s="79">
        <v>0.5</v>
      </c>
      <c r="AP249" s="85">
        <v>0.5</v>
      </c>
      <c r="AQ249" s="85">
        <v>0.05</v>
      </c>
      <c r="AR249" s="85">
        <v>0.05</v>
      </c>
      <c r="AS249" s="79"/>
      <c r="AT249" s="108" t="s">
        <v>341</v>
      </c>
      <c r="AU249" s="79" t="s">
        <v>354</v>
      </c>
      <c r="AV249" s="79"/>
      <c r="AW249" s="79"/>
      <c r="BB249" s="79"/>
      <c r="BC249" s="79"/>
    </row>
    <row r="250" spans="1:55" ht="12.75">
      <c r="A250" s="6">
        <v>29</v>
      </c>
      <c r="B250" s="79" t="s">
        <v>323</v>
      </c>
      <c r="C250" s="80">
        <v>39318</v>
      </c>
      <c r="D250" s="79"/>
      <c r="E250" s="83"/>
      <c r="F250" s="83"/>
      <c r="G250" s="83"/>
      <c r="H250" s="83"/>
      <c r="I250" s="83"/>
      <c r="J250" s="83"/>
      <c r="K250" s="79"/>
      <c r="L250" s="83"/>
      <c r="M250" s="83"/>
      <c r="N250" s="83"/>
      <c r="O250" s="83"/>
      <c r="P250" s="83"/>
      <c r="Q250" s="83"/>
      <c r="R250" s="79"/>
      <c r="S250" s="83"/>
      <c r="T250" s="83"/>
      <c r="U250" s="83"/>
      <c r="V250" s="83"/>
      <c r="W250" s="83"/>
      <c r="X250" s="83"/>
      <c r="Y250" s="79"/>
      <c r="Z250" s="79"/>
      <c r="AA250" s="79"/>
      <c r="AB250" s="87">
        <v>3</v>
      </c>
      <c r="AC250" s="82">
        <v>39318</v>
      </c>
      <c r="AD250" s="90" t="s">
        <v>142</v>
      </c>
      <c r="AE250" s="108" t="s">
        <v>142</v>
      </c>
      <c r="AF250" s="90">
        <v>1</v>
      </c>
      <c r="AG250" s="84" t="s">
        <v>357</v>
      </c>
      <c r="AH250" s="79">
        <v>5</v>
      </c>
      <c r="AI250" s="108" t="s">
        <v>56</v>
      </c>
      <c r="AJ250" s="79"/>
      <c r="AK250" s="79"/>
      <c r="AL250" s="85">
        <v>0.1</v>
      </c>
      <c r="AM250" s="79" t="s">
        <v>133</v>
      </c>
      <c r="AN250" s="79" t="s">
        <v>54</v>
      </c>
      <c r="AO250" s="79">
        <v>0.4</v>
      </c>
      <c r="AP250" s="85">
        <v>0.4</v>
      </c>
      <c r="AQ250" s="85">
        <v>0.1</v>
      </c>
      <c r="AR250" s="85">
        <v>0.1</v>
      </c>
      <c r="AS250" s="79"/>
      <c r="AT250" s="108" t="s">
        <v>341</v>
      </c>
      <c r="AU250" s="79" t="s">
        <v>354</v>
      </c>
      <c r="AV250" s="79"/>
      <c r="AW250" s="79"/>
      <c r="BB250" s="79"/>
      <c r="BC250" s="79"/>
    </row>
    <row r="251" spans="1:55" ht="12.75">
      <c r="A251" s="6">
        <v>29</v>
      </c>
      <c r="B251" s="79" t="s">
        <v>323</v>
      </c>
      <c r="C251" s="80">
        <v>39318</v>
      </c>
      <c r="D251" s="79"/>
      <c r="E251" s="83"/>
      <c r="F251" s="83"/>
      <c r="G251" s="83"/>
      <c r="H251" s="83"/>
      <c r="I251" s="83"/>
      <c r="J251" s="83"/>
      <c r="K251" s="79"/>
      <c r="L251" s="83"/>
      <c r="M251" s="83"/>
      <c r="N251" s="83"/>
      <c r="O251" s="83"/>
      <c r="P251" s="83"/>
      <c r="Q251" s="83"/>
      <c r="R251" s="79"/>
      <c r="S251" s="83"/>
      <c r="T251" s="83"/>
      <c r="U251" s="83"/>
      <c r="V251" s="83"/>
      <c r="W251" s="83"/>
      <c r="X251" s="83"/>
      <c r="Y251" s="79"/>
      <c r="Z251" s="79"/>
      <c r="AA251" s="79"/>
      <c r="AB251" s="87">
        <v>3</v>
      </c>
      <c r="AC251" s="82">
        <v>39318</v>
      </c>
      <c r="AD251" s="90" t="s">
        <v>142</v>
      </c>
      <c r="AE251" s="108" t="s">
        <v>142</v>
      </c>
      <c r="AF251" s="90">
        <v>3</v>
      </c>
      <c r="AG251" s="84" t="s">
        <v>61</v>
      </c>
      <c r="AH251" s="79">
        <v>4</v>
      </c>
      <c r="AI251" s="108" t="s">
        <v>56</v>
      </c>
      <c r="AJ251" s="79"/>
      <c r="AK251" s="79"/>
      <c r="AL251" s="85">
        <v>0.4</v>
      </c>
      <c r="AM251" s="79" t="s">
        <v>133</v>
      </c>
      <c r="AN251" s="79" t="s">
        <v>54</v>
      </c>
      <c r="AO251" s="79">
        <v>0.2</v>
      </c>
      <c r="AP251" s="85">
        <v>0.2</v>
      </c>
      <c r="AQ251" s="85">
        <v>0.04</v>
      </c>
      <c r="AR251" s="85">
        <v>0.04</v>
      </c>
      <c r="AS251" s="79"/>
      <c r="AT251" s="108" t="s">
        <v>341</v>
      </c>
      <c r="AU251" s="79" t="s">
        <v>354</v>
      </c>
      <c r="AV251" s="79"/>
      <c r="AW251" s="79"/>
      <c r="BB251" s="79"/>
      <c r="BC251" s="79"/>
    </row>
    <row r="252" spans="1:55" ht="12.75">
      <c r="A252" s="6">
        <v>29</v>
      </c>
      <c r="B252" s="79" t="s">
        <v>323</v>
      </c>
      <c r="C252" s="80">
        <v>39318</v>
      </c>
      <c r="D252" s="79"/>
      <c r="E252" s="83"/>
      <c r="F252" s="83"/>
      <c r="G252" s="83"/>
      <c r="H252" s="83"/>
      <c r="I252" s="83"/>
      <c r="J252" s="83"/>
      <c r="K252" s="79"/>
      <c r="L252" s="83"/>
      <c r="M252" s="83"/>
      <c r="N252" s="83"/>
      <c r="O252" s="83"/>
      <c r="P252" s="83"/>
      <c r="Q252" s="83"/>
      <c r="R252" s="79"/>
      <c r="S252" s="83"/>
      <c r="T252" s="83"/>
      <c r="U252" s="83"/>
      <c r="V252" s="83"/>
      <c r="W252" s="83"/>
      <c r="X252" s="83"/>
      <c r="Y252" s="79"/>
      <c r="Z252" s="79"/>
      <c r="AA252" s="79"/>
      <c r="AB252" s="87">
        <v>3</v>
      </c>
      <c r="AC252" s="82">
        <v>39318</v>
      </c>
      <c r="AD252" s="90" t="s">
        <v>142</v>
      </c>
      <c r="AE252" s="108" t="s">
        <v>142</v>
      </c>
      <c r="AF252" s="90">
        <v>2</v>
      </c>
      <c r="AG252" s="84" t="s">
        <v>358</v>
      </c>
      <c r="AH252" s="79">
        <v>5</v>
      </c>
      <c r="AI252" s="108" t="s">
        <v>56</v>
      </c>
      <c r="AJ252" s="79"/>
      <c r="AK252" s="79"/>
      <c r="AL252" s="85">
        <v>0.4</v>
      </c>
      <c r="AM252" s="79" t="s">
        <v>133</v>
      </c>
      <c r="AN252" s="79" t="s">
        <v>54</v>
      </c>
      <c r="AO252" s="79">
        <v>0.2</v>
      </c>
      <c r="AP252" s="85">
        <v>0.2</v>
      </c>
      <c r="AQ252" s="85">
        <v>0.04</v>
      </c>
      <c r="AR252" s="85">
        <v>0.04</v>
      </c>
      <c r="AS252" s="79"/>
      <c r="AT252" s="108" t="s">
        <v>341</v>
      </c>
      <c r="AU252" s="79" t="s">
        <v>354</v>
      </c>
      <c r="AV252" s="79"/>
      <c r="AW252" s="79"/>
      <c r="BB252" s="79"/>
      <c r="BC252" s="79"/>
    </row>
    <row r="253" spans="1:55" ht="12.75">
      <c r="A253" s="6">
        <v>29</v>
      </c>
      <c r="B253" s="79" t="s">
        <v>323</v>
      </c>
      <c r="C253" s="80">
        <v>39318</v>
      </c>
      <c r="D253" s="79"/>
      <c r="E253" s="83"/>
      <c r="F253" s="83"/>
      <c r="G253" s="83"/>
      <c r="H253" s="83"/>
      <c r="I253" s="83"/>
      <c r="J253" s="83"/>
      <c r="K253" s="79"/>
      <c r="L253" s="83"/>
      <c r="M253" s="83"/>
      <c r="N253" s="83"/>
      <c r="O253" s="83"/>
      <c r="P253" s="83"/>
      <c r="Q253" s="83"/>
      <c r="R253" s="79"/>
      <c r="S253" s="83"/>
      <c r="T253" s="83"/>
      <c r="U253" s="83"/>
      <c r="V253" s="83"/>
      <c r="W253" s="83"/>
      <c r="X253" s="83"/>
      <c r="Y253" s="79"/>
      <c r="Z253" s="79"/>
      <c r="AA253" s="79"/>
      <c r="AB253" s="87">
        <v>3</v>
      </c>
      <c r="AC253" s="82">
        <v>39318</v>
      </c>
      <c r="AD253" s="90" t="s">
        <v>142</v>
      </c>
      <c r="AE253" s="108" t="s">
        <v>142</v>
      </c>
      <c r="AF253" s="90">
        <v>1</v>
      </c>
      <c r="AG253" s="84" t="s">
        <v>60</v>
      </c>
      <c r="AH253" s="79">
        <v>4</v>
      </c>
      <c r="AI253" s="108" t="s">
        <v>56</v>
      </c>
      <c r="AJ253" s="79"/>
      <c r="AK253" s="79"/>
      <c r="AL253" s="85">
        <v>1.2</v>
      </c>
      <c r="AM253" s="79" t="s">
        <v>133</v>
      </c>
      <c r="AN253" s="79" t="s">
        <v>54</v>
      </c>
      <c r="AO253" s="79">
        <v>0.15</v>
      </c>
      <c r="AP253" s="85">
        <v>0.15</v>
      </c>
      <c r="AQ253" s="85">
        <v>0.06</v>
      </c>
      <c r="AR253" s="85">
        <v>0.06</v>
      </c>
      <c r="AS253" s="79"/>
      <c r="AT253" s="108" t="s">
        <v>341</v>
      </c>
      <c r="AU253" s="79" t="s">
        <v>354</v>
      </c>
      <c r="AV253" s="79"/>
      <c r="AW253" s="79"/>
      <c r="BB253" s="79"/>
      <c r="BC253" s="93"/>
    </row>
    <row r="254" spans="1:55" ht="12.75">
      <c r="A254" s="6">
        <v>29</v>
      </c>
      <c r="B254" s="79" t="s">
        <v>323</v>
      </c>
      <c r="C254" s="80">
        <v>39318</v>
      </c>
      <c r="D254" s="79"/>
      <c r="E254" s="83"/>
      <c r="F254" s="83"/>
      <c r="G254" s="83"/>
      <c r="H254" s="83"/>
      <c r="I254" s="83"/>
      <c r="J254" s="83"/>
      <c r="K254" s="79"/>
      <c r="L254" s="83"/>
      <c r="M254" s="83"/>
      <c r="N254" s="83"/>
      <c r="O254" s="83"/>
      <c r="P254" s="83"/>
      <c r="Q254" s="83"/>
      <c r="R254" s="79"/>
      <c r="S254" s="83"/>
      <c r="T254" s="83"/>
      <c r="U254" s="83"/>
      <c r="V254" s="83"/>
      <c r="W254" s="83"/>
      <c r="X254" s="83"/>
      <c r="Y254" s="79"/>
      <c r="Z254" s="79"/>
      <c r="AA254" s="79"/>
      <c r="AB254" s="87">
        <v>3</v>
      </c>
      <c r="AC254" s="82">
        <v>39318</v>
      </c>
      <c r="AD254" s="90" t="s">
        <v>142</v>
      </c>
      <c r="AE254" s="108" t="s">
        <v>142</v>
      </c>
      <c r="AF254" s="90">
        <v>1</v>
      </c>
      <c r="AG254" s="84" t="s">
        <v>359</v>
      </c>
      <c r="AH254" s="79">
        <v>5</v>
      </c>
      <c r="AI254" s="108" t="s">
        <v>56</v>
      </c>
      <c r="AJ254" s="79"/>
      <c r="AK254" s="79"/>
      <c r="AL254" s="85">
        <v>1.3</v>
      </c>
      <c r="AM254" s="79" t="s">
        <v>133</v>
      </c>
      <c r="AN254" s="79" t="s">
        <v>54</v>
      </c>
      <c r="AO254" s="79">
        <v>0.15</v>
      </c>
      <c r="AP254" s="85">
        <v>0.07</v>
      </c>
      <c r="AQ254" s="85">
        <v>0.07</v>
      </c>
      <c r="AR254" s="85">
        <v>0.07</v>
      </c>
      <c r="AS254" s="79"/>
      <c r="AT254" s="108" t="s">
        <v>341</v>
      </c>
      <c r="AU254" s="79" t="s">
        <v>354</v>
      </c>
      <c r="AV254" s="79"/>
      <c r="AW254" s="79"/>
      <c r="BB254" s="79"/>
      <c r="BC254" s="79"/>
    </row>
    <row r="255" spans="1:55" ht="12.75">
      <c r="A255" s="6">
        <v>29</v>
      </c>
      <c r="B255" s="79" t="s">
        <v>323</v>
      </c>
      <c r="C255" s="80">
        <v>39318</v>
      </c>
      <c r="D255" s="79"/>
      <c r="E255" s="83"/>
      <c r="F255" s="83"/>
      <c r="G255" s="83"/>
      <c r="H255" s="83"/>
      <c r="I255" s="83"/>
      <c r="J255" s="83"/>
      <c r="K255" s="79"/>
      <c r="L255" s="83"/>
      <c r="M255" s="83"/>
      <c r="N255" s="83"/>
      <c r="O255" s="83"/>
      <c r="P255" s="83"/>
      <c r="Q255" s="83"/>
      <c r="R255" s="79"/>
      <c r="S255" s="83"/>
      <c r="T255" s="83"/>
      <c r="U255" s="83"/>
      <c r="V255" s="83"/>
      <c r="W255" s="83"/>
      <c r="X255" s="83"/>
      <c r="Y255" s="79"/>
      <c r="Z255" s="79"/>
      <c r="AA255" s="79"/>
      <c r="AB255" s="87">
        <v>3</v>
      </c>
      <c r="AC255" s="82">
        <v>39318</v>
      </c>
      <c r="AD255" s="90" t="s">
        <v>142</v>
      </c>
      <c r="AE255" s="108" t="s">
        <v>142</v>
      </c>
      <c r="AF255" s="90">
        <v>1</v>
      </c>
      <c r="AG255" s="84" t="s">
        <v>60</v>
      </c>
      <c r="AH255" s="79">
        <v>5</v>
      </c>
      <c r="AI255" s="108" t="s">
        <v>56</v>
      </c>
      <c r="AJ255" s="79"/>
      <c r="AK255" s="79"/>
      <c r="AL255" s="85">
        <v>1.55</v>
      </c>
      <c r="AM255" s="79" t="s">
        <v>133</v>
      </c>
      <c r="AN255" s="79" t="s">
        <v>54</v>
      </c>
      <c r="AO255" s="79">
        <v>0.25</v>
      </c>
      <c r="AP255" s="85">
        <v>0.25</v>
      </c>
      <c r="AQ255" s="85">
        <v>0.1</v>
      </c>
      <c r="AR255" s="85">
        <v>0.1</v>
      </c>
      <c r="AS255" s="79"/>
      <c r="AT255" s="108" t="s">
        <v>341</v>
      </c>
      <c r="AU255" s="79" t="s">
        <v>354</v>
      </c>
      <c r="AV255" s="79"/>
      <c r="AW255" s="79"/>
      <c r="BB255" s="79"/>
      <c r="BC255" s="79"/>
    </row>
    <row r="256" spans="1:55" ht="12.75">
      <c r="A256" s="6">
        <v>29</v>
      </c>
      <c r="B256" s="79" t="s">
        <v>323</v>
      </c>
      <c r="C256" s="80">
        <v>39318</v>
      </c>
      <c r="D256" s="79"/>
      <c r="E256" s="83"/>
      <c r="F256" s="83"/>
      <c r="G256" s="83"/>
      <c r="H256" s="83"/>
      <c r="I256" s="83"/>
      <c r="J256" s="83"/>
      <c r="K256" s="79"/>
      <c r="L256" s="83"/>
      <c r="M256" s="83"/>
      <c r="N256" s="83"/>
      <c r="O256" s="83"/>
      <c r="P256" s="83"/>
      <c r="Q256" s="83"/>
      <c r="R256" s="79"/>
      <c r="S256" s="83"/>
      <c r="T256" s="83"/>
      <c r="U256" s="83"/>
      <c r="V256" s="83"/>
      <c r="W256" s="83"/>
      <c r="X256" s="83"/>
      <c r="Y256" s="79"/>
      <c r="Z256" s="79"/>
      <c r="AA256" s="79"/>
      <c r="AB256" s="87">
        <v>3</v>
      </c>
      <c r="AC256" s="82">
        <v>39318</v>
      </c>
      <c r="AD256" s="90" t="s">
        <v>142</v>
      </c>
      <c r="AE256" s="108" t="s">
        <v>142</v>
      </c>
      <c r="AF256" s="90">
        <v>1</v>
      </c>
      <c r="AG256" s="84" t="s">
        <v>158</v>
      </c>
      <c r="AH256" s="79">
        <v>5</v>
      </c>
      <c r="AI256" s="108" t="s">
        <v>56</v>
      </c>
      <c r="AJ256" s="79"/>
      <c r="AK256" s="79"/>
      <c r="AL256" s="85">
        <v>0.58</v>
      </c>
      <c r="AM256" s="79" t="s">
        <v>133</v>
      </c>
      <c r="AN256" s="79" t="s">
        <v>54</v>
      </c>
      <c r="AO256" s="79">
        <v>0.3</v>
      </c>
      <c r="AP256" s="85">
        <v>0.3</v>
      </c>
      <c r="AQ256" s="85">
        <v>0.06</v>
      </c>
      <c r="AR256" s="85">
        <v>0.06</v>
      </c>
      <c r="AS256" s="79"/>
      <c r="AT256" s="108" t="s">
        <v>341</v>
      </c>
      <c r="AU256" s="79" t="s">
        <v>354</v>
      </c>
      <c r="AV256" s="79"/>
      <c r="AW256" s="79"/>
      <c r="BB256" s="79"/>
      <c r="BC256" s="79"/>
    </row>
    <row r="257" spans="1:55" ht="12.75">
      <c r="A257" s="6">
        <v>29</v>
      </c>
      <c r="B257" s="79" t="s">
        <v>323</v>
      </c>
      <c r="C257" s="80">
        <v>39318</v>
      </c>
      <c r="D257" s="79"/>
      <c r="E257" s="83"/>
      <c r="F257" s="83"/>
      <c r="G257" s="83"/>
      <c r="H257" s="83"/>
      <c r="I257" s="83"/>
      <c r="J257" s="83"/>
      <c r="K257" s="79"/>
      <c r="L257" s="83"/>
      <c r="M257" s="83"/>
      <c r="N257" s="83"/>
      <c r="O257" s="83"/>
      <c r="P257" s="83"/>
      <c r="Q257" s="83"/>
      <c r="R257" s="79"/>
      <c r="S257" s="83"/>
      <c r="T257" s="83"/>
      <c r="U257" s="83"/>
      <c r="V257" s="83"/>
      <c r="W257" s="83"/>
      <c r="X257" s="83"/>
      <c r="Y257" s="79"/>
      <c r="Z257" s="79"/>
      <c r="AA257" s="79"/>
      <c r="AB257" s="87">
        <v>3</v>
      </c>
      <c r="AC257" s="82">
        <v>39318</v>
      </c>
      <c r="AD257" s="90" t="s">
        <v>142</v>
      </c>
      <c r="AE257" s="108" t="s">
        <v>142</v>
      </c>
      <c r="AF257" s="90">
        <v>1</v>
      </c>
      <c r="AG257" s="84" t="s">
        <v>60</v>
      </c>
      <c r="AH257" s="79">
        <v>4</v>
      </c>
      <c r="AI257" s="108" t="s">
        <v>56</v>
      </c>
      <c r="AJ257" s="79"/>
      <c r="AK257" s="79"/>
      <c r="AL257" s="85">
        <v>3.05</v>
      </c>
      <c r="AM257" s="79" t="s">
        <v>133</v>
      </c>
      <c r="AN257" s="79" t="s">
        <v>54</v>
      </c>
      <c r="AO257" s="79">
        <v>0.37</v>
      </c>
      <c r="AP257" s="85">
        <v>0.37</v>
      </c>
      <c r="AQ257" s="85">
        <v>0.07</v>
      </c>
      <c r="AR257" s="85">
        <v>0.07</v>
      </c>
      <c r="AS257" s="79"/>
      <c r="AT257" s="108" t="s">
        <v>341</v>
      </c>
      <c r="AU257" s="79" t="s">
        <v>354</v>
      </c>
      <c r="AV257" s="79"/>
      <c r="AW257" s="79"/>
      <c r="BB257" s="79"/>
      <c r="BC257" s="79"/>
    </row>
    <row r="258" spans="1:55" ht="12.75">
      <c r="A258" s="6">
        <v>29</v>
      </c>
      <c r="B258" s="79" t="s">
        <v>323</v>
      </c>
      <c r="C258" s="80">
        <v>39318</v>
      </c>
      <c r="D258" s="79"/>
      <c r="E258" s="83"/>
      <c r="F258" s="83"/>
      <c r="G258" s="83"/>
      <c r="H258" s="83"/>
      <c r="I258" s="83"/>
      <c r="J258" s="83"/>
      <c r="K258" s="79"/>
      <c r="L258" s="83"/>
      <c r="M258" s="83"/>
      <c r="N258" s="83"/>
      <c r="O258" s="83"/>
      <c r="P258" s="83"/>
      <c r="Q258" s="83"/>
      <c r="R258" s="79"/>
      <c r="S258" s="83"/>
      <c r="T258" s="83"/>
      <c r="U258" s="83"/>
      <c r="V258" s="83"/>
      <c r="W258" s="83"/>
      <c r="X258" s="83"/>
      <c r="Y258" s="79"/>
      <c r="Z258" s="79"/>
      <c r="AA258" s="79"/>
      <c r="AB258" s="87">
        <v>3</v>
      </c>
      <c r="AC258" s="82">
        <v>39318</v>
      </c>
      <c r="AD258" s="90" t="s">
        <v>142</v>
      </c>
      <c r="AE258" s="108" t="s">
        <v>142</v>
      </c>
      <c r="AF258" s="90">
        <v>1</v>
      </c>
      <c r="AG258" s="84" t="s">
        <v>360</v>
      </c>
      <c r="AH258" s="79">
        <v>5</v>
      </c>
      <c r="AI258" s="108" t="s">
        <v>56</v>
      </c>
      <c r="AJ258" s="79"/>
      <c r="AK258" s="79"/>
      <c r="AL258" s="85">
        <v>0.32</v>
      </c>
      <c r="AM258" s="79" t="s">
        <v>133</v>
      </c>
      <c r="AN258" s="79" t="s">
        <v>133</v>
      </c>
      <c r="AO258" s="79">
        <v>0.2</v>
      </c>
      <c r="AP258" s="85">
        <v>0.2</v>
      </c>
      <c r="AQ258" s="85">
        <v>0.06</v>
      </c>
      <c r="AR258" s="85">
        <v>0.06</v>
      </c>
      <c r="AS258" s="79"/>
      <c r="AT258" s="108" t="s">
        <v>341</v>
      </c>
      <c r="AU258" s="79"/>
      <c r="AV258" s="79" t="s">
        <v>291</v>
      </c>
      <c r="AW258" s="79"/>
      <c r="BB258" s="79"/>
      <c r="BC258" s="79"/>
    </row>
    <row r="259" spans="1:55" ht="12.75">
      <c r="A259" s="6">
        <v>29</v>
      </c>
      <c r="B259" s="79" t="s">
        <v>323</v>
      </c>
      <c r="C259" s="80">
        <v>39318</v>
      </c>
      <c r="D259" s="79"/>
      <c r="E259" s="83"/>
      <c r="F259" s="83"/>
      <c r="G259" s="83"/>
      <c r="H259" s="83"/>
      <c r="I259" s="83"/>
      <c r="J259" s="83"/>
      <c r="K259" s="79"/>
      <c r="L259" s="83"/>
      <c r="M259" s="83"/>
      <c r="N259" s="83"/>
      <c r="O259" s="83"/>
      <c r="P259" s="83"/>
      <c r="Q259" s="83"/>
      <c r="R259" s="79"/>
      <c r="S259" s="83"/>
      <c r="T259" s="83"/>
      <c r="U259" s="83"/>
      <c r="V259" s="83"/>
      <c r="W259" s="83"/>
      <c r="X259" s="83"/>
      <c r="Y259" s="79"/>
      <c r="Z259" s="79"/>
      <c r="AA259" s="79"/>
      <c r="AB259" s="87">
        <v>3</v>
      </c>
      <c r="AC259" s="82">
        <v>39318</v>
      </c>
      <c r="AD259" s="90" t="s">
        <v>142</v>
      </c>
      <c r="AE259" s="108" t="s">
        <v>142</v>
      </c>
      <c r="AF259" s="90">
        <v>1</v>
      </c>
      <c r="AG259" s="84" t="s">
        <v>267</v>
      </c>
      <c r="AH259" s="79">
        <v>4</v>
      </c>
      <c r="AI259" s="108" t="s">
        <v>56</v>
      </c>
      <c r="AJ259" s="79"/>
      <c r="AK259" s="79"/>
      <c r="AL259" s="85">
        <v>0.1</v>
      </c>
      <c r="AM259" s="79" t="s">
        <v>133</v>
      </c>
      <c r="AN259" s="79" t="s">
        <v>133</v>
      </c>
      <c r="AO259" s="79">
        <v>0.33</v>
      </c>
      <c r="AP259" s="85">
        <v>0.33</v>
      </c>
      <c r="AQ259" s="85">
        <v>0.06</v>
      </c>
      <c r="AR259" s="85">
        <v>0.06</v>
      </c>
      <c r="AS259" s="79"/>
      <c r="AT259" s="108" t="s">
        <v>341</v>
      </c>
      <c r="AU259" s="79"/>
      <c r="AV259" s="79"/>
      <c r="AW259" s="79"/>
      <c r="BB259" s="79"/>
      <c r="BC259" s="79"/>
    </row>
    <row r="260" spans="1:55" ht="12.75">
      <c r="A260" s="6">
        <v>29</v>
      </c>
      <c r="B260" s="79" t="s">
        <v>323</v>
      </c>
      <c r="C260" s="80">
        <v>39318</v>
      </c>
      <c r="D260" s="79"/>
      <c r="E260" s="83"/>
      <c r="F260" s="83"/>
      <c r="G260" s="83"/>
      <c r="H260" s="83"/>
      <c r="I260" s="83"/>
      <c r="J260" s="83"/>
      <c r="K260" s="79"/>
      <c r="L260" s="83"/>
      <c r="M260" s="83"/>
      <c r="N260" s="83"/>
      <c r="O260" s="83"/>
      <c r="P260" s="83"/>
      <c r="Q260" s="83"/>
      <c r="R260" s="79"/>
      <c r="S260" s="83"/>
      <c r="T260" s="83"/>
      <c r="U260" s="83"/>
      <c r="V260" s="83"/>
      <c r="W260" s="83"/>
      <c r="X260" s="83"/>
      <c r="Y260" s="79"/>
      <c r="Z260" s="79"/>
      <c r="AA260" s="79"/>
      <c r="AB260" s="87">
        <v>3</v>
      </c>
      <c r="AC260" s="82">
        <v>39318</v>
      </c>
      <c r="AD260" s="90" t="s">
        <v>142</v>
      </c>
      <c r="AE260" s="108" t="s">
        <v>142</v>
      </c>
      <c r="AF260" s="90">
        <v>1</v>
      </c>
      <c r="AG260" s="84" t="s">
        <v>344</v>
      </c>
      <c r="AH260" s="79">
        <v>4</v>
      </c>
      <c r="AI260" s="108" t="s">
        <v>56</v>
      </c>
      <c r="AJ260" s="79"/>
      <c r="AK260" s="79"/>
      <c r="AL260" s="85">
        <v>0.5</v>
      </c>
      <c r="AM260" s="79" t="s">
        <v>133</v>
      </c>
      <c r="AN260" s="79" t="s">
        <v>133</v>
      </c>
      <c r="AO260" s="79">
        <v>0.25</v>
      </c>
      <c r="AP260" s="85">
        <v>0.25</v>
      </c>
      <c r="AQ260" s="92">
        <v>0</v>
      </c>
      <c r="AR260" s="92">
        <v>0</v>
      </c>
      <c r="AS260" s="79"/>
      <c r="AT260" s="108" t="s">
        <v>341</v>
      </c>
      <c r="AU260" s="79"/>
      <c r="AV260" s="79"/>
      <c r="AW260" s="79"/>
      <c r="BB260" s="79"/>
      <c r="BC260" s="79"/>
    </row>
    <row r="261" spans="1:55" ht="12.75">
      <c r="A261" s="6">
        <v>29</v>
      </c>
      <c r="B261" s="79" t="s">
        <v>323</v>
      </c>
      <c r="C261" s="80">
        <v>39318</v>
      </c>
      <c r="D261" s="79"/>
      <c r="E261" s="83"/>
      <c r="F261" s="83"/>
      <c r="G261" s="83"/>
      <c r="H261" s="83"/>
      <c r="I261" s="83"/>
      <c r="J261" s="83"/>
      <c r="K261" s="79"/>
      <c r="L261" s="83"/>
      <c r="M261" s="83"/>
      <c r="N261" s="83"/>
      <c r="O261" s="83"/>
      <c r="P261" s="83"/>
      <c r="Q261" s="83"/>
      <c r="R261" s="79"/>
      <c r="S261" s="83"/>
      <c r="T261" s="83"/>
      <c r="U261" s="83"/>
      <c r="V261" s="83"/>
      <c r="W261" s="83"/>
      <c r="X261" s="83"/>
      <c r="Y261" s="79"/>
      <c r="Z261" s="79"/>
      <c r="AA261" s="79"/>
      <c r="AB261" s="87">
        <v>3</v>
      </c>
      <c r="AC261" s="82">
        <v>39318</v>
      </c>
      <c r="AD261" s="90" t="s">
        <v>142</v>
      </c>
      <c r="AE261" s="108" t="s">
        <v>142</v>
      </c>
      <c r="AF261" s="90">
        <v>1</v>
      </c>
      <c r="AG261" s="109" t="s">
        <v>361</v>
      </c>
      <c r="AH261" s="109" t="s">
        <v>361</v>
      </c>
      <c r="AI261" s="108" t="s">
        <v>56</v>
      </c>
      <c r="AJ261" s="79"/>
      <c r="AK261" s="79"/>
      <c r="AL261" s="85">
        <v>2.1</v>
      </c>
      <c r="AM261" s="79" t="s">
        <v>133</v>
      </c>
      <c r="AN261" s="79" t="s">
        <v>133</v>
      </c>
      <c r="AO261" s="79">
        <v>1.3</v>
      </c>
      <c r="AP261" s="85">
        <v>1.3</v>
      </c>
      <c r="AQ261" s="85">
        <v>0.08</v>
      </c>
      <c r="AR261" s="85">
        <v>0.08</v>
      </c>
      <c r="AS261" s="79"/>
      <c r="AT261" s="108" t="s">
        <v>341</v>
      </c>
      <c r="AU261" s="79" t="s">
        <v>362</v>
      </c>
      <c r="AV261" s="79"/>
      <c r="AW261" s="79"/>
      <c r="BB261" s="79"/>
      <c r="BC261" s="79"/>
    </row>
    <row r="262" spans="1:55" ht="12.75">
      <c r="A262" s="6">
        <v>29</v>
      </c>
      <c r="B262" s="79" t="s">
        <v>323</v>
      </c>
      <c r="C262" s="80">
        <v>39318</v>
      </c>
      <c r="D262" s="79"/>
      <c r="E262" s="83"/>
      <c r="F262" s="83"/>
      <c r="G262" s="83"/>
      <c r="H262" s="83"/>
      <c r="I262" s="83"/>
      <c r="J262" s="83"/>
      <c r="K262" s="79"/>
      <c r="L262" s="83"/>
      <c r="M262" s="83"/>
      <c r="N262" s="83"/>
      <c r="O262" s="83"/>
      <c r="P262" s="83"/>
      <c r="Q262" s="83"/>
      <c r="R262" s="79"/>
      <c r="S262" s="83"/>
      <c r="T262" s="83"/>
      <c r="U262" s="83"/>
      <c r="V262" s="83"/>
      <c r="W262" s="83"/>
      <c r="X262" s="83"/>
      <c r="Y262" s="79"/>
      <c r="Z262" s="79"/>
      <c r="AA262" s="79"/>
      <c r="AB262" s="87">
        <v>3</v>
      </c>
      <c r="AC262" s="82">
        <v>39318</v>
      </c>
      <c r="AD262" s="90" t="s">
        <v>142</v>
      </c>
      <c r="AE262" s="108" t="s">
        <v>142</v>
      </c>
      <c r="AF262" s="90">
        <v>1</v>
      </c>
      <c r="AG262" s="84" t="s">
        <v>353</v>
      </c>
      <c r="AH262" s="79">
        <v>5</v>
      </c>
      <c r="AI262" s="108" t="s">
        <v>56</v>
      </c>
      <c r="AJ262" s="79"/>
      <c r="AK262" s="79"/>
      <c r="AL262" s="85">
        <v>0.12</v>
      </c>
      <c r="AM262" s="79" t="s">
        <v>133</v>
      </c>
      <c r="AN262" s="79" t="s">
        <v>133</v>
      </c>
      <c r="AO262" s="79">
        <v>0.35</v>
      </c>
      <c r="AP262" s="85">
        <v>0.35</v>
      </c>
      <c r="AQ262" s="92">
        <v>0</v>
      </c>
      <c r="AR262" s="92">
        <v>0</v>
      </c>
      <c r="AS262" s="79"/>
      <c r="AT262" s="108" t="s">
        <v>341</v>
      </c>
      <c r="AU262" s="79"/>
      <c r="AV262" s="79"/>
      <c r="AW262" s="79"/>
      <c r="BB262" s="79"/>
      <c r="BC262" s="79"/>
    </row>
    <row r="263" spans="1:55" ht="12.75">
      <c r="A263" s="6">
        <v>29</v>
      </c>
      <c r="B263" s="79" t="s">
        <v>323</v>
      </c>
      <c r="C263" s="80">
        <v>39318</v>
      </c>
      <c r="D263" s="79"/>
      <c r="E263" s="83"/>
      <c r="F263" s="83"/>
      <c r="G263" s="83"/>
      <c r="H263" s="83"/>
      <c r="I263" s="83"/>
      <c r="J263" s="83"/>
      <c r="K263" s="79"/>
      <c r="L263" s="83"/>
      <c r="M263" s="83"/>
      <c r="N263" s="83"/>
      <c r="O263" s="83"/>
      <c r="P263" s="83"/>
      <c r="Q263" s="83"/>
      <c r="R263" s="79"/>
      <c r="S263" s="83"/>
      <c r="T263" s="83"/>
      <c r="U263" s="83"/>
      <c r="V263" s="83"/>
      <c r="W263" s="83"/>
      <c r="X263" s="83"/>
      <c r="Y263" s="79"/>
      <c r="Z263" s="79"/>
      <c r="AA263" s="79"/>
      <c r="AB263" s="87">
        <v>3</v>
      </c>
      <c r="AC263" s="82">
        <v>39318</v>
      </c>
      <c r="AD263" s="90" t="s">
        <v>142</v>
      </c>
      <c r="AE263" s="108" t="s">
        <v>142</v>
      </c>
      <c r="AF263" s="90">
        <v>2</v>
      </c>
      <c r="AG263" s="84" t="s">
        <v>61</v>
      </c>
      <c r="AH263" s="79">
        <v>4</v>
      </c>
      <c r="AI263" s="108" t="s">
        <v>56</v>
      </c>
      <c r="AJ263" s="79"/>
      <c r="AK263" s="79"/>
      <c r="AL263" s="85">
        <v>5.5</v>
      </c>
      <c r="AM263" s="79" t="s">
        <v>133</v>
      </c>
      <c r="AN263" s="79" t="s">
        <v>133</v>
      </c>
      <c r="AO263" s="79">
        <v>1.5</v>
      </c>
      <c r="AP263" s="85">
        <v>1.5</v>
      </c>
      <c r="AQ263" s="85">
        <v>0.16</v>
      </c>
      <c r="AR263" s="85">
        <v>0.16</v>
      </c>
      <c r="AS263" s="79"/>
      <c r="AT263" s="108" t="s">
        <v>341</v>
      </c>
      <c r="AU263" s="79"/>
      <c r="AV263" s="79"/>
      <c r="AW263" s="79"/>
      <c r="BB263" s="79"/>
      <c r="BC263" s="79"/>
    </row>
    <row r="264" spans="1:55" ht="12.75">
      <c r="A264" s="6">
        <v>29</v>
      </c>
      <c r="B264" s="79" t="s">
        <v>323</v>
      </c>
      <c r="C264" s="80">
        <v>39318</v>
      </c>
      <c r="D264" s="79"/>
      <c r="E264" s="83"/>
      <c r="F264" s="83"/>
      <c r="G264" s="83"/>
      <c r="H264" s="83"/>
      <c r="I264" s="83"/>
      <c r="J264" s="83"/>
      <c r="K264" s="79"/>
      <c r="L264" s="83"/>
      <c r="M264" s="83"/>
      <c r="N264" s="83"/>
      <c r="O264" s="83"/>
      <c r="P264" s="83"/>
      <c r="Q264" s="83"/>
      <c r="R264" s="79"/>
      <c r="S264" s="83"/>
      <c r="T264" s="83"/>
      <c r="U264" s="83"/>
      <c r="V264" s="83"/>
      <c r="W264" s="83"/>
      <c r="X264" s="83"/>
      <c r="Y264" s="79"/>
      <c r="Z264" s="79"/>
      <c r="AA264" s="79"/>
      <c r="AB264" s="87">
        <v>3</v>
      </c>
      <c r="AC264" s="82">
        <v>39318</v>
      </c>
      <c r="AD264" s="90" t="s">
        <v>142</v>
      </c>
      <c r="AE264" s="108" t="s">
        <v>142</v>
      </c>
      <c r="AF264" s="90">
        <v>1</v>
      </c>
      <c r="AG264" s="84" t="s">
        <v>267</v>
      </c>
      <c r="AH264" s="79">
        <v>4</v>
      </c>
      <c r="AI264" s="108" t="s">
        <v>56</v>
      </c>
      <c r="AJ264" s="79"/>
      <c r="AK264" s="79"/>
      <c r="AL264" s="85">
        <v>5.3</v>
      </c>
      <c r="AM264" s="79" t="s">
        <v>133</v>
      </c>
      <c r="AN264" s="79" t="s">
        <v>133</v>
      </c>
      <c r="AO264" s="79">
        <v>1.45</v>
      </c>
      <c r="AP264" s="85">
        <v>1.45</v>
      </c>
      <c r="AQ264" s="85">
        <v>0.09</v>
      </c>
      <c r="AR264" s="85">
        <v>0.09</v>
      </c>
      <c r="AS264" s="79"/>
      <c r="AT264" s="108" t="s">
        <v>341</v>
      </c>
      <c r="AU264" s="79"/>
      <c r="AV264" s="79"/>
      <c r="AW264" s="79"/>
      <c r="BB264" s="79"/>
      <c r="BC264" s="79"/>
    </row>
    <row r="265" spans="1:55" ht="12.75">
      <c r="A265" s="6">
        <v>29</v>
      </c>
      <c r="B265" s="79" t="s">
        <v>323</v>
      </c>
      <c r="C265" s="80">
        <v>39318</v>
      </c>
      <c r="D265" s="79"/>
      <c r="E265" s="83"/>
      <c r="F265" s="83"/>
      <c r="G265" s="83"/>
      <c r="H265" s="83"/>
      <c r="I265" s="83"/>
      <c r="J265" s="83"/>
      <c r="K265" s="79"/>
      <c r="L265" s="83"/>
      <c r="M265" s="83"/>
      <c r="N265" s="83"/>
      <c r="O265" s="83"/>
      <c r="P265" s="83"/>
      <c r="Q265" s="83"/>
      <c r="R265" s="79"/>
      <c r="S265" s="83"/>
      <c r="T265" s="83"/>
      <c r="U265" s="83"/>
      <c r="V265" s="83"/>
      <c r="W265" s="83"/>
      <c r="X265" s="83"/>
      <c r="Y265" s="79"/>
      <c r="Z265" s="79"/>
      <c r="AA265" s="79"/>
      <c r="AB265" s="87">
        <v>3</v>
      </c>
      <c r="AC265" s="82">
        <v>39318</v>
      </c>
      <c r="AD265" s="90" t="s">
        <v>142</v>
      </c>
      <c r="AE265" s="108" t="s">
        <v>142</v>
      </c>
      <c r="AF265" s="90">
        <v>1</v>
      </c>
      <c r="AG265" s="84" t="s">
        <v>359</v>
      </c>
      <c r="AH265" s="79">
        <v>5</v>
      </c>
      <c r="AI265" s="108" t="s">
        <v>56</v>
      </c>
      <c r="AJ265" s="79"/>
      <c r="AK265" s="79"/>
      <c r="AL265" s="85">
        <v>6</v>
      </c>
      <c r="AM265" s="79" t="s">
        <v>133</v>
      </c>
      <c r="AN265" s="79" t="s">
        <v>133</v>
      </c>
      <c r="AO265" s="79">
        <v>1.1</v>
      </c>
      <c r="AP265" s="85">
        <v>1.1</v>
      </c>
      <c r="AQ265" s="92">
        <v>0</v>
      </c>
      <c r="AR265" s="92">
        <v>0</v>
      </c>
      <c r="AS265" s="79"/>
      <c r="AT265" s="108" t="s">
        <v>341</v>
      </c>
      <c r="AU265" s="79"/>
      <c r="AV265" s="79"/>
      <c r="AW265" s="79"/>
      <c r="BB265" s="79"/>
      <c r="BC265" s="79"/>
    </row>
    <row r="266" spans="1:55" ht="12.75">
      <c r="A266" s="6">
        <v>29</v>
      </c>
      <c r="B266" s="79" t="s">
        <v>323</v>
      </c>
      <c r="C266" s="80">
        <v>39318</v>
      </c>
      <c r="D266" s="79"/>
      <c r="E266" s="83"/>
      <c r="F266" s="83"/>
      <c r="G266" s="83"/>
      <c r="H266" s="83"/>
      <c r="I266" s="83"/>
      <c r="J266" s="83"/>
      <c r="K266" s="79"/>
      <c r="L266" s="83"/>
      <c r="M266" s="83"/>
      <c r="N266" s="83"/>
      <c r="O266" s="83"/>
      <c r="P266" s="83"/>
      <c r="Q266" s="83"/>
      <c r="R266" s="79"/>
      <c r="S266" s="83"/>
      <c r="T266" s="83"/>
      <c r="U266" s="83"/>
      <c r="V266" s="83"/>
      <c r="W266" s="83"/>
      <c r="X266" s="83"/>
      <c r="Y266" s="79"/>
      <c r="Z266" s="79"/>
      <c r="AA266" s="79"/>
      <c r="AB266" s="87">
        <v>3</v>
      </c>
      <c r="AC266" s="82">
        <v>39318</v>
      </c>
      <c r="AD266" s="90" t="s">
        <v>142</v>
      </c>
      <c r="AE266" s="108" t="s">
        <v>142</v>
      </c>
      <c r="AF266" s="83">
        <v>2</v>
      </c>
      <c r="AG266" s="84" t="s">
        <v>357</v>
      </c>
      <c r="AH266" s="79">
        <v>5</v>
      </c>
      <c r="AI266" s="108" t="s">
        <v>56</v>
      </c>
      <c r="AJ266" s="79"/>
      <c r="AK266" s="79"/>
      <c r="AL266" s="85">
        <v>0.89</v>
      </c>
      <c r="AM266" s="79" t="s">
        <v>133</v>
      </c>
      <c r="AN266" s="79" t="s">
        <v>133</v>
      </c>
      <c r="AO266" s="79">
        <v>0.3</v>
      </c>
      <c r="AP266" s="85">
        <v>0.3</v>
      </c>
      <c r="AQ266" s="85">
        <v>0.11</v>
      </c>
      <c r="AR266" s="85">
        <v>0.11</v>
      </c>
      <c r="AS266" s="79"/>
      <c r="AT266" s="108" t="s">
        <v>341</v>
      </c>
      <c r="AU266" s="79"/>
      <c r="AV266" s="79"/>
      <c r="AW266" s="79"/>
      <c r="BB266" s="79"/>
      <c r="BC266" s="79"/>
    </row>
    <row r="267" spans="1:55" ht="12.75">
      <c r="A267" s="6">
        <v>29</v>
      </c>
      <c r="B267" s="79" t="s">
        <v>323</v>
      </c>
      <c r="C267" s="80">
        <v>39318</v>
      </c>
      <c r="D267" s="79"/>
      <c r="E267" s="83"/>
      <c r="F267" s="83"/>
      <c r="G267" s="83"/>
      <c r="H267" s="83"/>
      <c r="I267" s="83"/>
      <c r="J267" s="83"/>
      <c r="K267" s="79"/>
      <c r="L267" s="83"/>
      <c r="M267" s="83"/>
      <c r="N267" s="83"/>
      <c r="O267" s="83"/>
      <c r="P267" s="83"/>
      <c r="Q267" s="83"/>
      <c r="R267" s="79"/>
      <c r="S267" s="83"/>
      <c r="T267" s="83"/>
      <c r="U267" s="83"/>
      <c r="V267" s="83"/>
      <c r="W267" s="83"/>
      <c r="X267" s="83"/>
      <c r="Y267" s="79"/>
      <c r="Z267" s="79"/>
      <c r="AA267" s="79"/>
      <c r="AB267" s="87">
        <v>3</v>
      </c>
      <c r="AC267" s="82">
        <v>39318</v>
      </c>
      <c r="AD267" s="90" t="s">
        <v>142</v>
      </c>
      <c r="AE267" s="108" t="s">
        <v>142</v>
      </c>
      <c r="AF267" s="83">
        <v>1</v>
      </c>
      <c r="AG267" s="84" t="s">
        <v>61</v>
      </c>
      <c r="AH267" s="79">
        <v>4</v>
      </c>
      <c r="AI267" s="108" t="s">
        <v>56</v>
      </c>
      <c r="AJ267" s="79"/>
      <c r="AK267" s="79"/>
      <c r="AL267" s="85">
        <v>7.2</v>
      </c>
      <c r="AM267" s="79" t="s">
        <v>133</v>
      </c>
      <c r="AN267" s="79" t="s">
        <v>133</v>
      </c>
      <c r="AO267" s="79">
        <v>1.7</v>
      </c>
      <c r="AP267" s="85">
        <v>1.7</v>
      </c>
      <c r="AQ267" s="85">
        <v>0.42</v>
      </c>
      <c r="AR267" s="85">
        <v>0.24</v>
      </c>
      <c r="AS267" s="79"/>
      <c r="AT267" s="108" t="s">
        <v>341</v>
      </c>
      <c r="AU267" s="87"/>
      <c r="AV267" s="79"/>
      <c r="AW267" s="79"/>
      <c r="BB267" s="79"/>
      <c r="BC267" s="79"/>
    </row>
    <row r="268" spans="1:55" ht="12.75">
      <c r="A268" s="6">
        <v>29</v>
      </c>
      <c r="B268" s="79" t="s">
        <v>323</v>
      </c>
      <c r="C268" s="80">
        <v>39318</v>
      </c>
      <c r="D268" s="79"/>
      <c r="E268" s="83"/>
      <c r="F268" s="83"/>
      <c r="G268" s="83"/>
      <c r="H268" s="83"/>
      <c r="I268" s="83"/>
      <c r="J268" s="83"/>
      <c r="K268" s="79"/>
      <c r="L268" s="83"/>
      <c r="M268" s="83"/>
      <c r="N268" s="83"/>
      <c r="O268" s="83"/>
      <c r="P268" s="83"/>
      <c r="Q268" s="83"/>
      <c r="R268" s="79"/>
      <c r="S268" s="83"/>
      <c r="T268" s="83"/>
      <c r="U268" s="83"/>
      <c r="V268" s="83"/>
      <c r="W268" s="83"/>
      <c r="X268" s="83"/>
      <c r="Y268" s="79"/>
      <c r="Z268" s="79"/>
      <c r="AA268" s="79"/>
      <c r="AB268" s="87">
        <v>3</v>
      </c>
      <c r="AC268" s="82">
        <v>39318</v>
      </c>
      <c r="AD268" s="90" t="s">
        <v>142</v>
      </c>
      <c r="AE268" s="108" t="s">
        <v>142</v>
      </c>
      <c r="AF268" s="83">
        <v>1</v>
      </c>
      <c r="AG268" s="84" t="s">
        <v>344</v>
      </c>
      <c r="AH268" s="79">
        <v>4</v>
      </c>
      <c r="AI268" s="108" t="s">
        <v>56</v>
      </c>
      <c r="AJ268" s="79"/>
      <c r="AK268" s="79"/>
      <c r="AL268" s="85">
        <v>1.2</v>
      </c>
      <c r="AM268" s="79" t="s">
        <v>133</v>
      </c>
      <c r="AN268" s="79" t="s">
        <v>133</v>
      </c>
      <c r="AO268" s="79">
        <v>0.25</v>
      </c>
      <c r="AP268" s="85">
        <v>0.25</v>
      </c>
      <c r="AQ268" s="92">
        <v>0</v>
      </c>
      <c r="AR268" s="92">
        <v>0</v>
      </c>
      <c r="AS268" s="79"/>
      <c r="AT268" s="108" t="s">
        <v>341</v>
      </c>
      <c r="AU268" s="79"/>
      <c r="AV268" s="79"/>
      <c r="AW268" s="79"/>
      <c r="BB268" s="87"/>
      <c r="BC268" s="79"/>
    </row>
    <row r="269" spans="1:55" ht="12.75">
      <c r="A269" s="6">
        <v>29</v>
      </c>
      <c r="B269" s="79" t="s">
        <v>323</v>
      </c>
      <c r="C269" s="80">
        <v>39318</v>
      </c>
      <c r="D269" s="79"/>
      <c r="E269" s="83"/>
      <c r="F269" s="83"/>
      <c r="G269" s="83"/>
      <c r="H269" s="83"/>
      <c r="I269" s="83"/>
      <c r="J269" s="83"/>
      <c r="K269" s="79"/>
      <c r="L269" s="83"/>
      <c r="M269" s="83"/>
      <c r="N269" s="83"/>
      <c r="O269" s="83"/>
      <c r="P269" s="83"/>
      <c r="Q269" s="83"/>
      <c r="R269" s="79"/>
      <c r="S269" s="83"/>
      <c r="T269" s="83"/>
      <c r="U269" s="83"/>
      <c r="V269" s="83"/>
      <c r="W269" s="83"/>
      <c r="X269" s="83"/>
      <c r="Y269" s="79"/>
      <c r="Z269" s="79"/>
      <c r="AA269" s="79"/>
      <c r="AB269" s="87">
        <v>3</v>
      </c>
      <c r="AC269" s="82">
        <v>39318</v>
      </c>
      <c r="AD269" s="90" t="s">
        <v>142</v>
      </c>
      <c r="AE269" s="108" t="s">
        <v>142</v>
      </c>
      <c r="AF269" s="83">
        <v>1</v>
      </c>
      <c r="AG269" s="84" t="s">
        <v>363</v>
      </c>
      <c r="AH269" s="79">
        <v>5</v>
      </c>
      <c r="AI269" s="108" t="s">
        <v>56</v>
      </c>
      <c r="AJ269" s="79"/>
      <c r="AK269" s="79"/>
      <c r="AL269" s="85">
        <v>0.55</v>
      </c>
      <c r="AM269" s="79" t="s">
        <v>133</v>
      </c>
      <c r="AN269" s="79" t="s">
        <v>133</v>
      </c>
      <c r="AO269" s="79">
        <v>0.05</v>
      </c>
      <c r="AP269" s="85">
        <v>0.05</v>
      </c>
      <c r="AQ269" s="92">
        <v>0</v>
      </c>
      <c r="AR269" s="92">
        <v>0</v>
      </c>
      <c r="AS269" s="79"/>
      <c r="AT269" s="108" t="s">
        <v>341</v>
      </c>
      <c r="AU269" s="79"/>
      <c r="AV269" s="79"/>
      <c r="AW269" s="79"/>
      <c r="BB269" s="79"/>
      <c r="BC269" s="79"/>
    </row>
    <row r="270" spans="1:55" ht="12.75">
      <c r="A270" s="6">
        <v>29</v>
      </c>
      <c r="B270" s="79" t="s">
        <v>323</v>
      </c>
      <c r="C270" s="80">
        <v>39318</v>
      </c>
      <c r="D270" s="79"/>
      <c r="E270" s="83"/>
      <c r="F270" s="83"/>
      <c r="G270" s="83"/>
      <c r="H270" s="83"/>
      <c r="I270" s="83"/>
      <c r="J270" s="83"/>
      <c r="K270" s="79"/>
      <c r="L270" s="83"/>
      <c r="M270" s="83"/>
      <c r="N270" s="83"/>
      <c r="O270" s="83"/>
      <c r="P270" s="83"/>
      <c r="Q270" s="83"/>
      <c r="R270" s="79"/>
      <c r="S270" s="83"/>
      <c r="T270" s="83"/>
      <c r="U270" s="83"/>
      <c r="V270" s="83"/>
      <c r="W270" s="83"/>
      <c r="X270" s="83"/>
      <c r="Y270" s="79"/>
      <c r="Z270" s="79"/>
      <c r="AA270" s="79"/>
      <c r="AB270" s="87">
        <v>3</v>
      </c>
      <c r="AC270" s="82">
        <v>39318</v>
      </c>
      <c r="AD270" s="90" t="s">
        <v>142</v>
      </c>
      <c r="AE270" s="108" t="s">
        <v>142</v>
      </c>
      <c r="AF270" s="83">
        <v>1</v>
      </c>
      <c r="AG270" s="84" t="s">
        <v>267</v>
      </c>
      <c r="AH270" s="79">
        <v>4</v>
      </c>
      <c r="AI270" s="108" t="s">
        <v>56</v>
      </c>
      <c r="AJ270" s="79"/>
      <c r="AK270" s="79"/>
      <c r="AL270" s="85">
        <v>1.1</v>
      </c>
      <c r="AM270" s="79" t="s">
        <v>133</v>
      </c>
      <c r="AN270" s="79" t="s">
        <v>133</v>
      </c>
      <c r="AO270" s="79">
        <v>0.7</v>
      </c>
      <c r="AP270" s="85">
        <v>0.7</v>
      </c>
      <c r="AQ270" s="85">
        <v>0.04</v>
      </c>
      <c r="AR270" s="85">
        <v>0.04</v>
      </c>
      <c r="AS270" s="79"/>
      <c r="AT270" s="108" t="s">
        <v>341</v>
      </c>
      <c r="AU270" s="79"/>
      <c r="AV270" s="79"/>
      <c r="AW270" s="79"/>
      <c r="BB270" s="79"/>
      <c r="BC270" s="79"/>
    </row>
    <row r="271" spans="1:55" ht="12.75">
      <c r="A271" s="6">
        <v>29</v>
      </c>
      <c r="B271" s="79" t="s">
        <v>323</v>
      </c>
      <c r="C271" s="80">
        <v>39318</v>
      </c>
      <c r="D271" s="79"/>
      <c r="E271" s="83"/>
      <c r="F271" s="83"/>
      <c r="G271" s="83"/>
      <c r="H271" s="83"/>
      <c r="I271" s="83"/>
      <c r="J271" s="83"/>
      <c r="K271" s="79"/>
      <c r="L271" s="83"/>
      <c r="M271" s="83"/>
      <c r="N271" s="83"/>
      <c r="O271" s="83"/>
      <c r="P271" s="83"/>
      <c r="Q271" s="83"/>
      <c r="R271" s="79"/>
      <c r="S271" s="83"/>
      <c r="T271" s="83"/>
      <c r="U271" s="83"/>
      <c r="V271" s="83"/>
      <c r="W271" s="83"/>
      <c r="X271" s="83"/>
      <c r="Y271" s="79"/>
      <c r="Z271" s="79"/>
      <c r="AA271" s="79"/>
      <c r="AB271" s="87">
        <v>3</v>
      </c>
      <c r="AC271" s="82">
        <v>39318</v>
      </c>
      <c r="AD271" s="90" t="s">
        <v>142</v>
      </c>
      <c r="AE271" s="108" t="s">
        <v>142</v>
      </c>
      <c r="AF271" s="83">
        <v>1</v>
      </c>
      <c r="AG271" s="84" t="s">
        <v>297</v>
      </c>
      <c r="AH271" s="79">
        <v>4</v>
      </c>
      <c r="AI271" s="108" t="s">
        <v>56</v>
      </c>
      <c r="AJ271" s="79"/>
      <c r="AK271" s="79"/>
      <c r="AL271" s="85">
        <v>0.6</v>
      </c>
      <c r="AM271" s="79" t="s">
        <v>133</v>
      </c>
      <c r="AN271" s="79" t="s">
        <v>133</v>
      </c>
      <c r="AO271" s="79">
        <v>2.5</v>
      </c>
      <c r="AP271" s="85">
        <v>2.5</v>
      </c>
      <c r="AQ271" s="92">
        <v>0</v>
      </c>
      <c r="AR271" s="92">
        <v>0</v>
      </c>
      <c r="AS271" s="79"/>
      <c r="AT271" s="108" t="s">
        <v>341</v>
      </c>
      <c r="AU271" s="79"/>
      <c r="AV271" s="79"/>
      <c r="AW271" s="79"/>
      <c r="BB271" s="79"/>
      <c r="BC271" s="79"/>
    </row>
    <row r="272" spans="1:55" ht="12.75">
      <c r="A272" s="6">
        <v>29</v>
      </c>
      <c r="B272" s="79" t="s">
        <v>323</v>
      </c>
      <c r="C272" s="80">
        <v>39318</v>
      </c>
      <c r="D272" s="79"/>
      <c r="E272" s="83"/>
      <c r="F272" s="83"/>
      <c r="G272" s="83"/>
      <c r="H272" s="83"/>
      <c r="I272" s="83"/>
      <c r="J272" s="83"/>
      <c r="K272" s="79"/>
      <c r="L272" s="83"/>
      <c r="M272" s="83"/>
      <c r="N272" s="83"/>
      <c r="O272" s="83"/>
      <c r="P272" s="83"/>
      <c r="Q272" s="83"/>
      <c r="R272" s="79"/>
      <c r="S272" s="83"/>
      <c r="T272" s="83"/>
      <c r="U272" s="83"/>
      <c r="V272" s="83"/>
      <c r="W272" s="83"/>
      <c r="X272" s="83"/>
      <c r="Y272" s="79"/>
      <c r="Z272" s="79"/>
      <c r="AA272" s="79"/>
      <c r="AB272" s="87">
        <v>3</v>
      </c>
      <c r="AC272" s="82">
        <v>39318</v>
      </c>
      <c r="AD272" s="90" t="s">
        <v>142</v>
      </c>
      <c r="AE272" s="108" t="s">
        <v>142</v>
      </c>
      <c r="AF272" s="83">
        <v>1</v>
      </c>
      <c r="AG272" s="84" t="s">
        <v>344</v>
      </c>
      <c r="AH272" s="79">
        <v>4</v>
      </c>
      <c r="AI272" s="79" t="s">
        <v>88</v>
      </c>
      <c r="AJ272" s="79"/>
      <c r="AK272" s="79"/>
      <c r="AL272" s="85">
        <v>0.8</v>
      </c>
      <c r="AM272" s="79" t="s">
        <v>54</v>
      </c>
      <c r="AN272" s="79" t="s">
        <v>52</v>
      </c>
      <c r="AO272" s="79">
        <v>0.2</v>
      </c>
      <c r="AP272" s="85"/>
      <c r="AQ272" s="92">
        <v>0</v>
      </c>
      <c r="AR272" s="92">
        <v>0</v>
      </c>
      <c r="AS272" s="79"/>
      <c r="AT272" s="108" t="s">
        <v>341</v>
      </c>
      <c r="AU272" s="79"/>
      <c r="AV272" s="79"/>
      <c r="AW272" s="79"/>
      <c r="BB272" s="79"/>
      <c r="BC272" s="79"/>
    </row>
    <row r="273" spans="1:55" ht="12.75">
      <c r="A273" s="6">
        <v>29</v>
      </c>
      <c r="B273" s="79" t="s">
        <v>323</v>
      </c>
      <c r="C273" s="80">
        <v>39318</v>
      </c>
      <c r="D273" s="79"/>
      <c r="E273" s="83"/>
      <c r="F273" s="83"/>
      <c r="G273" s="83"/>
      <c r="H273" s="83"/>
      <c r="I273" s="83"/>
      <c r="J273" s="83"/>
      <c r="K273" s="79"/>
      <c r="L273" s="83"/>
      <c r="M273" s="83"/>
      <c r="N273" s="83"/>
      <c r="O273" s="83"/>
      <c r="P273" s="83"/>
      <c r="Q273" s="83"/>
      <c r="R273" s="79"/>
      <c r="S273" s="83"/>
      <c r="T273" s="83"/>
      <c r="U273" s="83"/>
      <c r="V273" s="83"/>
      <c r="W273" s="83"/>
      <c r="X273" s="83"/>
      <c r="Y273" s="79"/>
      <c r="Z273" s="79"/>
      <c r="AA273" s="79"/>
      <c r="AB273" s="87">
        <v>3</v>
      </c>
      <c r="AC273" s="82">
        <v>39318</v>
      </c>
      <c r="AD273" s="90" t="s">
        <v>142</v>
      </c>
      <c r="AE273" s="108" t="s">
        <v>142</v>
      </c>
      <c r="AF273" s="83">
        <v>1</v>
      </c>
      <c r="AG273" s="84" t="s">
        <v>344</v>
      </c>
      <c r="AH273" s="79">
        <v>4</v>
      </c>
      <c r="AI273" s="79" t="s">
        <v>56</v>
      </c>
      <c r="AJ273" s="79"/>
      <c r="AK273" s="79"/>
      <c r="AL273" s="85">
        <v>0.28</v>
      </c>
      <c r="AM273" s="79" t="s">
        <v>133</v>
      </c>
      <c r="AN273" s="79" t="s">
        <v>54</v>
      </c>
      <c r="AO273" s="79">
        <v>0.3</v>
      </c>
      <c r="AP273" s="85">
        <v>0.3</v>
      </c>
      <c r="AQ273" s="85">
        <v>0.07</v>
      </c>
      <c r="AR273" s="85">
        <v>0.07</v>
      </c>
      <c r="AS273" s="79"/>
      <c r="AT273" s="108" t="s">
        <v>341</v>
      </c>
      <c r="AU273" s="79" t="s">
        <v>364</v>
      </c>
      <c r="AV273" s="79" t="s">
        <v>365</v>
      </c>
      <c r="AW273" s="79"/>
      <c r="BB273" s="79"/>
      <c r="BC273" s="87"/>
    </row>
    <row r="274" spans="1:55" ht="12.75">
      <c r="A274" s="6">
        <v>29</v>
      </c>
      <c r="B274" s="79" t="s">
        <v>323</v>
      </c>
      <c r="C274" s="80">
        <v>39318</v>
      </c>
      <c r="D274" s="79"/>
      <c r="E274" s="83"/>
      <c r="F274" s="83"/>
      <c r="G274" s="83"/>
      <c r="H274" s="83"/>
      <c r="I274" s="83"/>
      <c r="J274" s="83"/>
      <c r="K274" s="79"/>
      <c r="L274" s="83"/>
      <c r="M274" s="83"/>
      <c r="N274" s="83"/>
      <c r="O274" s="83"/>
      <c r="P274" s="83"/>
      <c r="Q274" s="83"/>
      <c r="R274" s="79"/>
      <c r="S274" s="83"/>
      <c r="T274" s="83"/>
      <c r="U274" s="83"/>
      <c r="V274" s="83"/>
      <c r="W274" s="83"/>
      <c r="X274" s="83"/>
      <c r="Y274" s="79"/>
      <c r="Z274" s="79"/>
      <c r="AA274" s="79"/>
      <c r="AB274" s="87">
        <v>3</v>
      </c>
      <c r="AC274" s="82">
        <v>39318</v>
      </c>
      <c r="AD274" s="90" t="s">
        <v>142</v>
      </c>
      <c r="AE274" s="108" t="s">
        <v>142</v>
      </c>
      <c r="AF274" s="90">
        <v>2</v>
      </c>
      <c r="AG274" s="84" t="s">
        <v>359</v>
      </c>
      <c r="AH274" s="79">
        <v>5</v>
      </c>
      <c r="AI274" s="79" t="s">
        <v>56</v>
      </c>
      <c r="AJ274" s="79" t="s">
        <v>366</v>
      </c>
      <c r="AK274" s="79"/>
      <c r="AL274" s="85">
        <v>0.64</v>
      </c>
      <c r="AM274" s="79" t="s">
        <v>133</v>
      </c>
      <c r="AN274" s="79" t="s">
        <v>54</v>
      </c>
      <c r="AO274" s="79">
        <v>0.2</v>
      </c>
      <c r="AP274" s="85">
        <v>0.2</v>
      </c>
      <c r="AQ274" s="92">
        <v>0</v>
      </c>
      <c r="AR274" s="92">
        <v>0</v>
      </c>
      <c r="AS274" s="79"/>
      <c r="AT274" s="108" t="s">
        <v>341</v>
      </c>
      <c r="AU274" s="79"/>
      <c r="AV274" s="79" t="s">
        <v>367</v>
      </c>
      <c r="AW274" s="79"/>
      <c r="BB274" s="79"/>
      <c r="BC274" s="79"/>
    </row>
    <row r="275" spans="1:55" ht="12.75">
      <c r="A275" s="6">
        <v>29</v>
      </c>
      <c r="B275" s="79" t="s">
        <v>323</v>
      </c>
      <c r="C275" s="80">
        <v>39318</v>
      </c>
      <c r="D275" s="79"/>
      <c r="E275" s="83"/>
      <c r="F275" s="83"/>
      <c r="G275" s="83"/>
      <c r="H275" s="83"/>
      <c r="I275" s="83"/>
      <c r="J275" s="83"/>
      <c r="K275" s="79"/>
      <c r="L275" s="83"/>
      <c r="M275" s="83"/>
      <c r="N275" s="83"/>
      <c r="O275" s="83"/>
      <c r="P275" s="83"/>
      <c r="Q275" s="83"/>
      <c r="R275" s="79"/>
      <c r="S275" s="83"/>
      <c r="T275" s="83"/>
      <c r="U275" s="83"/>
      <c r="V275" s="83"/>
      <c r="W275" s="83"/>
      <c r="X275" s="83"/>
      <c r="Y275" s="79"/>
      <c r="Z275" s="79"/>
      <c r="AA275" s="79"/>
      <c r="AB275" s="87">
        <v>3</v>
      </c>
      <c r="AC275" s="82">
        <v>39318</v>
      </c>
      <c r="AD275" s="90" t="s">
        <v>142</v>
      </c>
      <c r="AE275" s="108" t="s">
        <v>142</v>
      </c>
      <c r="AF275" s="90">
        <v>1</v>
      </c>
      <c r="AG275" s="84" t="s">
        <v>158</v>
      </c>
      <c r="AH275" s="79">
        <v>4</v>
      </c>
      <c r="AI275" s="79" t="s">
        <v>56</v>
      </c>
      <c r="AJ275" s="79"/>
      <c r="AK275" s="79"/>
      <c r="AL275" s="85">
        <v>0.26</v>
      </c>
      <c r="AM275" s="79" t="s">
        <v>133</v>
      </c>
      <c r="AN275" s="79" t="s">
        <v>54</v>
      </c>
      <c r="AO275" s="79">
        <v>0.2</v>
      </c>
      <c r="AP275" s="85"/>
      <c r="AQ275" s="92">
        <v>0</v>
      </c>
      <c r="AR275" s="92">
        <v>0</v>
      </c>
      <c r="AS275" s="79"/>
      <c r="AT275" s="108" t="s">
        <v>341</v>
      </c>
      <c r="AU275" s="79"/>
      <c r="AV275" s="79"/>
      <c r="AW275" s="79"/>
      <c r="BB275" s="79"/>
      <c r="BC275" s="79"/>
    </row>
    <row r="276" spans="1:55" ht="12.75">
      <c r="A276" s="6">
        <v>29</v>
      </c>
      <c r="B276" s="79" t="s">
        <v>323</v>
      </c>
      <c r="C276" s="80">
        <v>39318</v>
      </c>
      <c r="D276" s="79"/>
      <c r="E276" s="83"/>
      <c r="F276" s="83"/>
      <c r="G276" s="83"/>
      <c r="H276" s="83"/>
      <c r="I276" s="83"/>
      <c r="J276" s="83"/>
      <c r="K276" s="79"/>
      <c r="L276" s="83"/>
      <c r="M276" s="83"/>
      <c r="N276" s="83"/>
      <c r="O276" s="83"/>
      <c r="P276" s="83"/>
      <c r="Q276" s="83"/>
      <c r="R276" s="79"/>
      <c r="S276" s="83"/>
      <c r="T276" s="83"/>
      <c r="U276" s="83"/>
      <c r="V276" s="83"/>
      <c r="W276" s="83"/>
      <c r="X276" s="83"/>
      <c r="Y276" s="79"/>
      <c r="Z276" s="79"/>
      <c r="AA276" s="79"/>
      <c r="AB276" s="87">
        <v>3</v>
      </c>
      <c r="AC276" s="82">
        <v>39318</v>
      </c>
      <c r="AD276" s="90" t="s">
        <v>142</v>
      </c>
      <c r="AE276" s="108" t="s">
        <v>142</v>
      </c>
      <c r="AF276" s="90">
        <v>1</v>
      </c>
      <c r="AG276" s="84" t="s">
        <v>297</v>
      </c>
      <c r="AH276" s="79">
        <v>4</v>
      </c>
      <c r="AI276" s="79" t="s">
        <v>56</v>
      </c>
      <c r="AJ276" s="79"/>
      <c r="AK276" s="79"/>
      <c r="AL276" s="85">
        <v>2.5</v>
      </c>
      <c r="AM276" s="79" t="s">
        <v>133</v>
      </c>
      <c r="AN276" s="79" t="s">
        <v>54</v>
      </c>
      <c r="AO276" s="79">
        <v>0.2</v>
      </c>
      <c r="AP276" s="85"/>
      <c r="AQ276" s="85">
        <v>0.03</v>
      </c>
      <c r="AR276" s="92">
        <v>0</v>
      </c>
      <c r="AS276" s="79"/>
      <c r="AT276" s="108" t="s">
        <v>341</v>
      </c>
      <c r="AU276" s="79"/>
      <c r="AV276" s="79"/>
      <c r="AW276" s="79"/>
      <c r="BB276" s="79"/>
      <c r="BC276" s="79"/>
    </row>
    <row r="277" spans="1:55" ht="12.75">
      <c r="A277" s="6">
        <v>29</v>
      </c>
      <c r="B277" s="79" t="s">
        <v>323</v>
      </c>
      <c r="C277" s="80">
        <v>39318</v>
      </c>
      <c r="D277" s="79"/>
      <c r="E277" s="83"/>
      <c r="F277" s="83"/>
      <c r="G277" s="83"/>
      <c r="H277" s="83"/>
      <c r="I277" s="83"/>
      <c r="J277" s="83"/>
      <c r="K277" s="79"/>
      <c r="L277" s="83"/>
      <c r="M277" s="83"/>
      <c r="N277" s="83"/>
      <c r="O277" s="83"/>
      <c r="P277" s="83"/>
      <c r="Q277" s="83"/>
      <c r="R277" s="79"/>
      <c r="S277" s="83"/>
      <c r="T277" s="83"/>
      <c r="U277" s="83"/>
      <c r="V277" s="83"/>
      <c r="W277" s="83"/>
      <c r="X277" s="83"/>
      <c r="Y277" s="79"/>
      <c r="Z277" s="79"/>
      <c r="AA277" s="79"/>
      <c r="AB277" s="87">
        <v>3</v>
      </c>
      <c r="AC277" s="82">
        <v>39318</v>
      </c>
      <c r="AD277" s="90" t="s">
        <v>142</v>
      </c>
      <c r="AE277" s="108" t="s">
        <v>142</v>
      </c>
      <c r="AF277" s="90">
        <v>1</v>
      </c>
      <c r="AG277" s="84" t="s">
        <v>297</v>
      </c>
      <c r="AH277" s="79">
        <v>5</v>
      </c>
      <c r="AI277" s="79" t="s">
        <v>56</v>
      </c>
      <c r="AJ277" s="79"/>
      <c r="AK277" s="79"/>
      <c r="AL277" s="85">
        <v>2.1</v>
      </c>
      <c r="AM277" s="79" t="s">
        <v>133</v>
      </c>
      <c r="AN277" s="79" t="s">
        <v>54</v>
      </c>
      <c r="AO277" s="79">
        <v>0.27</v>
      </c>
      <c r="AP277" s="85"/>
      <c r="AQ277" s="92">
        <v>0</v>
      </c>
      <c r="AR277" s="92">
        <v>0</v>
      </c>
      <c r="AS277" s="79"/>
      <c r="AT277" s="108" t="s">
        <v>341</v>
      </c>
      <c r="AU277" s="79"/>
      <c r="AV277" s="79"/>
      <c r="AW277" s="79"/>
      <c r="BB277" s="79"/>
      <c r="BC277" s="79"/>
    </row>
    <row r="278" spans="1:55" ht="12.75">
      <c r="A278" s="6">
        <v>29</v>
      </c>
      <c r="B278" s="79" t="s">
        <v>323</v>
      </c>
      <c r="C278" s="80">
        <v>39318</v>
      </c>
      <c r="D278" s="79"/>
      <c r="E278" s="83"/>
      <c r="F278" s="83"/>
      <c r="G278" s="83"/>
      <c r="H278" s="83"/>
      <c r="I278" s="83"/>
      <c r="J278" s="83"/>
      <c r="K278" s="79"/>
      <c r="L278" s="83"/>
      <c r="M278" s="83"/>
      <c r="N278" s="83"/>
      <c r="O278" s="83"/>
      <c r="P278" s="83"/>
      <c r="Q278" s="83"/>
      <c r="R278" s="79"/>
      <c r="S278" s="83"/>
      <c r="T278" s="83"/>
      <c r="U278" s="83"/>
      <c r="V278" s="83"/>
      <c r="W278" s="83"/>
      <c r="X278" s="83"/>
      <c r="Y278" s="79"/>
      <c r="Z278" s="79"/>
      <c r="AA278" s="79"/>
      <c r="AB278" s="87">
        <v>3</v>
      </c>
      <c r="AC278" s="82">
        <v>39318</v>
      </c>
      <c r="AD278" s="90" t="s">
        <v>142</v>
      </c>
      <c r="AE278" s="108" t="s">
        <v>142</v>
      </c>
      <c r="AF278" s="90">
        <v>1</v>
      </c>
      <c r="AG278" s="84" t="s">
        <v>158</v>
      </c>
      <c r="AH278" s="79">
        <v>4</v>
      </c>
      <c r="AI278" s="79" t="s">
        <v>56</v>
      </c>
      <c r="AJ278" s="79"/>
      <c r="AK278" s="79"/>
      <c r="AL278" s="85">
        <v>2.2</v>
      </c>
      <c r="AM278" s="79" t="s">
        <v>133</v>
      </c>
      <c r="AN278" s="79" t="s">
        <v>54</v>
      </c>
      <c r="AO278" s="79">
        <v>0.25</v>
      </c>
      <c r="AP278" s="85"/>
      <c r="AQ278" s="92">
        <v>0</v>
      </c>
      <c r="AR278" s="92">
        <v>0</v>
      </c>
      <c r="AS278" s="79"/>
      <c r="AT278" s="108" t="s">
        <v>341</v>
      </c>
      <c r="AU278" s="79"/>
      <c r="AV278" s="79"/>
      <c r="AW278" s="79"/>
      <c r="BB278" s="79"/>
      <c r="BC278" s="79"/>
    </row>
    <row r="279" spans="1:55" ht="12.75">
      <c r="A279" s="6">
        <v>29</v>
      </c>
      <c r="B279" s="79" t="s">
        <v>323</v>
      </c>
      <c r="C279" s="80">
        <v>39318</v>
      </c>
      <c r="D279" s="79"/>
      <c r="E279" s="83"/>
      <c r="F279" s="83"/>
      <c r="G279" s="83"/>
      <c r="H279" s="83"/>
      <c r="I279" s="83"/>
      <c r="J279" s="83"/>
      <c r="K279" s="79"/>
      <c r="L279" s="83"/>
      <c r="M279" s="83"/>
      <c r="N279" s="83"/>
      <c r="O279" s="83"/>
      <c r="P279" s="83"/>
      <c r="Q279" s="83"/>
      <c r="R279" s="79"/>
      <c r="S279" s="83"/>
      <c r="T279" s="83"/>
      <c r="U279" s="83"/>
      <c r="V279" s="83"/>
      <c r="W279" s="83"/>
      <c r="X279" s="83"/>
      <c r="Y279" s="79"/>
      <c r="Z279" s="79"/>
      <c r="AA279" s="79"/>
      <c r="AB279" s="87">
        <v>3</v>
      </c>
      <c r="AC279" s="82">
        <v>39318</v>
      </c>
      <c r="AD279" s="90" t="s">
        <v>142</v>
      </c>
      <c r="AE279" s="108" t="s">
        <v>142</v>
      </c>
      <c r="AF279" s="90">
        <v>1</v>
      </c>
      <c r="AG279" s="84" t="s">
        <v>359</v>
      </c>
      <c r="AH279" s="79">
        <v>5</v>
      </c>
      <c r="AI279" s="79" t="s">
        <v>56</v>
      </c>
      <c r="AJ279" s="79"/>
      <c r="AK279" s="79"/>
      <c r="AL279" s="85">
        <v>0.4</v>
      </c>
      <c r="AM279" s="79" t="s">
        <v>133</v>
      </c>
      <c r="AN279" s="79" t="s">
        <v>54</v>
      </c>
      <c r="AO279" s="79">
        <v>0.3</v>
      </c>
      <c r="AP279" s="85"/>
      <c r="AQ279" s="92">
        <v>0</v>
      </c>
      <c r="AR279" s="92">
        <v>0</v>
      </c>
      <c r="AS279" s="79"/>
      <c r="AT279" s="108" t="s">
        <v>341</v>
      </c>
      <c r="AU279" s="79"/>
      <c r="AV279" s="79"/>
      <c r="AW279" s="79"/>
      <c r="BB279" s="79"/>
      <c r="BC279" s="79"/>
    </row>
    <row r="280" spans="1:55" ht="12.75">
      <c r="A280" s="6">
        <v>29</v>
      </c>
      <c r="B280" s="79" t="s">
        <v>323</v>
      </c>
      <c r="C280" s="80">
        <v>39318</v>
      </c>
      <c r="D280" s="79"/>
      <c r="E280" s="83"/>
      <c r="F280" s="83"/>
      <c r="G280" s="83"/>
      <c r="H280" s="83"/>
      <c r="I280" s="83"/>
      <c r="J280" s="83"/>
      <c r="K280" s="79"/>
      <c r="L280" s="83"/>
      <c r="M280" s="83"/>
      <c r="N280" s="83"/>
      <c r="O280" s="83"/>
      <c r="P280" s="83"/>
      <c r="Q280" s="83"/>
      <c r="R280" s="79"/>
      <c r="S280" s="83"/>
      <c r="T280" s="83"/>
      <c r="U280" s="83"/>
      <c r="V280" s="83"/>
      <c r="W280" s="83"/>
      <c r="X280" s="83"/>
      <c r="Y280" s="79"/>
      <c r="Z280" s="79"/>
      <c r="AA280" s="79"/>
      <c r="AB280" s="87">
        <v>3</v>
      </c>
      <c r="AC280" s="82">
        <v>39318</v>
      </c>
      <c r="AD280" s="90" t="s">
        <v>142</v>
      </c>
      <c r="AE280" s="108" t="s">
        <v>142</v>
      </c>
      <c r="AF280" s="90">
        <v>1</v>
      </c>
      <c r="AG280" s="84" t="s">
        <v>344</v>
      </c>
      <c r="AH280" s="79">
        <v>4</v>
      </c>
      <c r="AI280" s="79" t="s">
        <v>56</v>
      </c>
      <c r="AJ280" s="79"/>
      <c r="AK280" s="79"/>
      <c r="AL280" s="85">
        <v>0.3</v>
      </c>
      <c r="AM280" s="79" t="s">
        <v>133</v>
      </c>
      <c r="AN280" s="79" t="s">
        <v>54</v>
      </c>
      <c r="AO280" s="79">
        <v>0.2</v>
      </c>
      <c r="AP280" s="85"/>
      <c r="AQ280" s="92">
        <v>0</v>
      </c>
      <c r="AR280" s="92">
        <v>0</v>
      </c>
      <c r="AS280" s="79"/>
      <c r="AT280" s="108" t="s">
        <v>341</v>
      </c>
      <c r="AU280" s="79"/>
      <c r="AV280" s="79"/>
      <c r="AW280" s="79"/>
      <c r="BB280" s="79"/>
      <c r="BC280" s="79"/>
    </row>
    <row r="281" spans="1:55" ht="12.75">
      <c r="A281" s="6">
        <v>29</v>
      </c>
      <c r="B281" s="79" t="s">
        <v>323</v>
      </c>
      <c r="C281" s="80">
        <v>39318</v>
      </c>
      <c r="D281" s="79"/>
      <c r="E281" s="83"/>
      <c r="F281" s="83"/>
      <c r="G281" s="83"/>
      <c r="H281" s="83"/>
      <c r="I281" s="83"/>
      <c r="J281" s="83"/>
      <c r="K281" s="79"/>
      <c r="L281" s="83"/>
      <c r="M281" s="83"/>
      <c r="N281" s="83"/>
      <c r="O281" s="83"/>
      <c r="P281" s="83"/>
      <c r="Q281" s="83"/>
      <c r="R281" s="79"/>
      <c r="S281" s="83"/>
      <c r="T281" s="83"/>
      <c r="U281" s="83"/>
      <c r="V281" s="83"/>
      <c r="W281" s="83"/>
      <c r="X281" s="83"/>
      <c r="Y281" s="79"/>
      <c r="Z281" s="79"/>
      <c r="AA281" s="79"/>
      <c r="AB281" s="87">
        <v>3</v>
      </c>
      <c r="AC281" s="82">
        <v>39318</v>
      </c>
      <c r="AD281" s="90" t="s">
        <v>142</v>
      </c>
      <c r="AE281" s="108" t="s">
        <v>142</v>
      </c>
      <c r="AF281" s="90">
        <v>1</v>
      </c>
      <c r="AG281" s="91" t="s">
        <v>81</v>
      </c>
      <c r="AH281" s="87" t="s">
        <v>81</v>
      </c>
      <c r="AI281" s="79" t="s">
        <v>56</v>
      </c>
      <c r="AJ281" s="79"/>
      <c r="AK281" s="79"/>
      <c r="AL281" s="85">
        <v>0.24</v>
      </c>
      <c r="AM281" s="79" t="s">
        <v>133</v>
      </c>
      <c r="AN281" s="79" t="s">
        <v>54</v>
      </c>
      <c r="AO281" s="79">
        <v>0.75</v>
      </c>
      <c r="AP281" s="85"/>
      <c r="AQ281" s="85">
        <v>0.16</v>
      </c>
      <c r="AR281" s="92">
        <v>0</v>
      </c>
      <c r="AS281" s="79"/>
      <c r="AT281" s="108" t="s">
        <v>341</v>
      </c>
      <c r="AU281" s="79"/>
      <c r="AV281" s="79"/>
      <c r="AW281" s="79"/>
      <c r="BB281" s="79"/>
      <c r="BC281" s="79"/>
    </row>
    <row r="282" spans="1:55" ht="12.75">
      <c r="A282" s="6">
        <v>29</v>
      </c>
      <c r="B282" s="79" t="s">
        <v>323</v>
      </c>
      <c r="C282" s="80">
        <v>39318</v>
      </c>
      <c r="D282" s="79"/>
      <c r="E282" s="83"/>
      <c r="F282" s="83"/>
      <c r="G282" s="83"/>
      <c r="H282" s="83"/>
      <c r="I282" s="83"/>
      <c r="J282" s="83"/>
      <c r="K282" s="79"/>
      <c r="L282" s="83"/>
      <c r="M282" s="83"/>
      <c r="N282" s="83"/>
      <c r="O282" s="83"/>
      <c r="P282" s="83"/>
      <c r="Q282" s="83"/>
      <c r="R282" s="79"/>
      <c r="S282" s="83"/>
      <c r="T282" s="83"/>
      <c r="U282" s="83"/>
      <c r="V282" s="83"/>
      <c r="W282" s="83"/>
      <c r="X282" s="83"/>
      <c r="Y282" s="79"/>
      <c r="Z282" s="79"/>
      <c r="AA282" s="79"/>
      <c r="AB282" s="87">
        <v>3</v>
      </c>
      <c r="AC282" s="82">
        <v>39318</v>
      </c>
      <c r="AD282" s="90" t="s">
        <v>142</v>
      </c>
      <c r="AE282" s="108" t="s">
        <v>142</v>
      </c>
      <c r="AF282" s="90">
        <v>1</v>
      </c>
      <c r="AG282" s="84" t="s">
        <v>357</v>
      </c>
      <c r="AH282" s="79">
        <v>5</v>
      </c>
      <c r="AI282" s="79" t="s">
        <v>56</v>
      </c>
      <c r="AJ282" s="79"/>
      <c r="AK282" s="79"/>
      <c r="AL282" s="85">
        <v>7</v>
      </c>
      <c r="AM282" s="79" t="s">
        <v>133</v>
      </c>
      <c r="AN282" s="79" t="s">
        <v>54</v>
      </c>
      <c r="AO282" s="79">
        <v>0.28</v>
      </c>
      <c r="AP282" s="85"/>
      <c r="AQ282" s="92">
        <v>0</v>
      </c>
      <c r="AR282" s="92">
        <v>0</v>
      </c>
      <c r="AS282" s="79"/>
      <c r="AT282" s="108" t="s">
        <v>341</v>
      </c>
      <c r="AU282" s="79"/>
      <c r="AV282" s="79"/>
      <c r="AW282" s="79"/>
      <c r="BB282" s="79"/>
      <c r="BC282" s="79"/>
    </row>
    <row r="283" spans="1:55" ht="12.75">
      <c r="A283" s="6">
        <v>29</v>
      </c>
      <c r="B283" s="79" t="s">
        <v>323</v>
      </c>
      <c r="C283" s="80">
        <v>39318</v>
      </c>
      <c r="D283" s="79"/>
      <c r="E283" s="83"/>
      <c r="F283" s="83"/>
      <c r="G283" s="83"/>
      <c r="H283" s="83"/>
      <c r="I283" s="83"/>
      <c r="J283" s="83"/>
      <c r="K283" s="79"/>
      <c r="L283" s="83"/>
      <c r="M283" s="83"/>
      <c r="N283" s="83"/>
      <c r="O283" s="83"/>
      <c r="P283" s="83"/>
      <c r="Q283" s="83"/>
      <c r="R283" s="79"/>
      <c r="S283" s="83"/>
      <c r="T283" s="83"/>
      <c r="U283" s="83"/>
      <c r="V283" s="83"/>
      <c r="W283" s="83"/>
      <c r="X283" s="83"/>
      <c r="Y283" s="79"/>
      <c r="Z283" s="79"/>
      <c r="AA283" s="79"/>
      <c r="AB283" s="87">
        <v>3</v>
      </c>
      <c r="AC283" s="82">
        <v>39318</v>
      </c>
      <c r="AD283" s="90" t="s">
        <v>142</v>
      </c>
      <c r="AE283" s="108" t="s">
        <v>142</v>
      </c>
      <c r="AF283" s="90">
        <v>1</v>
      </c>
      <c r="AG283" s="84" t="s">
        <v>368</v>
      </c>
      <c r="AH283" s="79">
        <v>4</v>
      </c>
      <c r="AI283" s="79" t="s">
        <v>56</v>
      </c>
      <c r="AJ283" s="79"/>
      <c r="AK283" s="79"/>
      <c r="AL283" s="85">
        <v>0.2</v>
      </c>
      <c r="AM283" s="79" t="s">
        <v>133</v>
      </c>
      <c r="AN283" s="79" t="s">
        <v>54</v>
      </c>
      <c r="AO283" s="79">
        <v>0.2</v>
      </c>
      <c r="AP283" s="85"/>
      <c r="AQ283" s="92">
        <v>0</v>
      </c>
      <c r="AR283" s="92">
        <v>0</v>
      </c>
      <c r="AS283" s="79"/>
      <c r="AT283" s="108" t="s">
        <v>341</v>
      </c>
      <c r="AU283" s="79"/>
      <c r="AV283" s="79"/>
      <c r="AW283" s="79"/>
      <c r="BB283" s="79"/>
      <c r="BC283" s="79"/>
    </row>
    <row r="284" spans="1:55" ht="12.75">
      <c r="A284" s="6">
        <v>29</v>
      </c>
      <c r="B284" s="79" t="s">
        <v>323</v>
      </c>
      <c r="C284" s="80">
        <v>39318</v>
      </c>
      <c r="D284" s="79"/>
      <c r="E284" s="83"/>
      <c r="F284" s="83"/>
      <c r="G284" s="83"/>
      <c r="H284" s="83"/>
      <c r="I284" s="83"/>
      <c r="J284" s="83"/>
      <c r="K284" s="79"/>
      <c r="L284" s="83"/>
      <c r="M284" s="83"/>
      <c r="N284" s="83"/>
      <c r="O284" s="83"/>
      <c r="P284" s="83"/>
      <c r="Q284" s="83"/>
      <c r="R284" s="79"/>
      <c r="S284" s="83"/>
      <c r="T284" s="83"/>
      <c r="U284" s="83"/>
      <c r="V284" s="83"/>
      <c r="W284" s="83"/>
      <c r="X284" s="83"/>
      <c r="Y284" s="79"/>
      <c r="Z284" s="79"/>
      <c r="AA284" s="79"/>
      <c r="AB284" s="87">
        <v>3</v>
      </c>
      <c r="AC284" s="82">
        <v>39318</v>
      </c>
      <c r="AD284" s="90" t="s">
        <v>142</v>
      </c>
      <c r="AE284" s="108" t="s">
        <v>142</v>
      </c>
      <c r="AF284" s="90">
        <v>1</v>
      </c>
      <c r="AG284" s="84" t="s">
        <v>61</v>
      </c>
      <c r="AH284" s="79">
        <v>4</v>
      </c>
      <c r="AI284" s="79" t="s">
        <v>56</v>
      </c>
      <c r="AJ284" s="79"/>
      <c r="AK284" s="79"/>
      <c r="AL284" s="85">
        <v>0.6</v>
      </c>
      <c r="AM284" s="79" t="s">
        <v>133</v>
      </c>
      <c r="AN284" s="79" t="s">
        <v>54</v>
      </c>
      <c r="AO284" s="79">
        <v>0.29</v>
      </c>
      <c r="AP284" s="85"/>
      <c r="AQ284" s="92">
        <v>0</v>
      </c>
      <c r="AR284" s="92">
        <v>0</v>
      </c>
      <c r="AS284" s="79"/>
      <c r="AT284" s="108" t="s">
        <v>341</v>
      </c>
      <c r="AU284" s="79"/>
      <c r="AV284" s="79"/>
      <c r="AW284" s="79"/>
      <c r="BB284" s="79"/>
      <c r="BC284" s="79"/>
    </row>
    <row r="285" spans="1:55" ht="12.75">
      <c r="A285" s="6">
        <v>29</v>
      </c>
      <c r="B285" s="79" t="s">
        <v>323</v>
      </c>
      <c r="C285" s="80">
        <v>39318</v>
      </c>
      <c r="D285" s="79"/>
      <c r="E285" s="83"/>
      <c r="F285" s="83"/>
      <c r="G285" s="83"/>
      <c r="H285" s="83"/>
      <c r="I285" s="83"/>
      <c r="J285" s="83"/>
      <c r="K285" s="79"/>
      <c r="L285" s="83"/>
      <c r="M285" s="83"/>
      <c r="N285" s="83"/>
      <c r="O285" s="83"/>
      <c r="P285" s="83"/>
      <c r="Q285" s="83"/>
      <c r="R285" s="79"/>
      <c r="S285" s="83"/>
      <c r="T285" s="83"/>
      <c r="U285" s="83"/>
      <c r="V285" s="83"/>
      <c r="W285" s="83"/>
      <c r="X285" s="83"/>
      <c r="Y285" s="79"/>
      <c r="Z285" s="79"/>
      <c r="AA285" s="79"/>
      <c r="AB285" s="87">
        <v>3</v>
      </c>
      <c r="AC285" s="82">
        <v>39318</v>
      </c>
      <c r="AD285" s="90" t="s">
        <v>142</v>
      </c>
      <c r="AE285" s="108" t="s">
        <v>142</v>
      </c>
      <c r="AF285" s="90">
        <v>1</v>
      </c>
      <c r="AG285" s="84" t="s">
        <v>353</v>
      </c>
      <c r="AH285" s="79">
        <v>5</v>
      </c>
      <c r="AI285" s="79" t="s">
        <v>56</v>
      </c>
      <c r="AJ285" s="79"/>
      <c r="AK285" s="79"/>
      <c r="AL285" s="85">
        <v>6</v>
      </c>
      <c r="AM285" s="79" t="s">
        <v>133</v>
      </c>
      <c r="AN285" s="79" t="s">
        <v>54</v>
      </c>
      <c r="AO285" s="79">
        <v>0.21</v>
      </c>
      <c r="AP285" s="85"/>
      <c r="AQ285" s="92">
        <v>0</v>
      </c>
      <c r="AR285" s="92">
        <v>0</v>
      </c>
      <c r="AS285" s="79"/>
      <c r="AT285" s="108" t="s">
        <v>341</v>
      </c>
      <c r="AU285" s="79"/>
      <c r="AV285" s="79"/>
      <c r="AW285" s="79"/>
      <c r="BB285" s="79"/>
      <c r="BC285" s="79"/>
    </row>
    <row r="286" spans="1:55" ht="12.75">
      <c r="A286" s="6">
        <v>29</v>
      </c>
      <c r="B286" s="79" t="s">
        <v>323</v>
      </c>
      <c r="C286" s="80">
        <v>39318</v>
      </c>
      <c r="D286" s="79"/>
      <c r="E286" s="83"/>
      <c r="F286" s="83"/>
      <c r="G286" s="83"/>
      <c r="H286" s="83"/>
      <c r="I286" s="83"/>
      <c r="J286" s="83"/>
      <c r="K286" s="79"/>
      <c r="L286" s="83"/>
      <c r="M286" s="83"/>
      <c r="N286" s="83"/>
      <c r="O286" s="83"/>
      <c r="P286" s="83"/>
      <c r="Q286" s="83"/>
      <c r="R286" s="79"/>
      <c r="S286" s="83"/>
      <c r="T286" s="83"/>
      <c r="U286" s="83"/>
      <c r="V286" s="83"/>
      <c r="W286" s="83"/>
      <c r="X286" s="83"/>
      <c r="Y286" s="79"/>
      <c r="Z286" s="79"/>
      <c r="AA286" s="79"/>
      <c r="AB286" s="87">
        <v>3</v>
      </c>
      <c r="AC286" s="82">
        <v>39318</v>
      </c>
      <c r="AD286" s="90" t="s">
        <v>142</v>
      </c>
      <c r="AE286" s="108" t="s">
        <v>142</v>
      </c>
      <c r="AF286" s="90">
        <v>2</v>
      </c>
      <c r="AG286" s="84" t="s">
        <v>60</v>
      </c>
      <c r="AH286" s="79">
        <v>5</v>
      </c>
      <c r="AI286" s="79" t="s">
        <v>56</v>
      </c>
      <c r="AJ286" s="79"/>
      <c r="AK286" s="79"/>
      <c r="AL286" s="85">
        <v>1</v>
      </c>
      <c r="AM286" s="79" t="s">
        <v>133</v>
      </c>
      <c r="AN286" s="79" t="s">
        <v>54</v>
      </c>
      <c r="AO286" s="79">
        <v>0.2</v>
      </c>
      <c r="AP286" s="85"/>
      <c r="AQ286" s="92">
        <v>0</v>
      </c>
      <c r="AR286" s="92">
        <v>0</v>
      </c>
      <c r="AS286" s="79"/>
      <c r="AT286" s="108" t="s">
        <v>341</v>
      </c>
      <c r="AU286" s="79"/>
      <c r="AV286" s="79"/>
      <c r="AW286" s="79"/>
      <c r="BB286" s="79"/>
      <c r="BC286" s="79"/>
    </row>
    <row r="287" spans="1:55" ht="12.75">
      <c r="A287" s="6">
        <v>29</v>
      </c>
      <c r="B287" s="79" t="s">
        <v>323</v>
      </c>
      <c r="C287" s="80">
        <v>39318</v>
      </c>
      <c r="D287" s="79"/>
      <c r="E287" s="83"/>
      <c r="F287" s="83"/>
      <c r="G287" s="83"/>
      <c r="H287" s="83"/>
      <c r="I287" s="83"/>
      <c r="J287" s="83"/>
      <c r="K287" s="79"/>
      <c r="L287" s="83"/>
      <c r="M287" s="83"/>
      <c r="N287" s="83"/>
      <c r="O287" s="83"/>
      <c r="P287" s="83"/>
      <c r="Q287" s="83"/>
      <c r="R287" s="79"/>
      <c r="S287" s="83"/>
      <c r="T287" s="83"/>
      <c r="U287" s="83"/>
      <c r="V287" s="83"/>
      <c r="W287" s="83"/>
      <c r="X287" s="83"/>
      <c r="Y287" s="79"/>
      <c r="Z287" s="79"/>
      <c r="AA287" s="79"/>
      <c r="AB287" s="87">
        <v>3</v>
      </c>
      <c r="AC287" s="82">
        <v>39318</v>
      </c>
      <c r="AD287" s="90" t="s">
        <v>142</v>
      </c>
      <c r="AE287" s="108" t="s">
        <v>142</v>
      </c>
      <c r="AF287" s="90">
        <v>1</v>
      </c>
      <c r="AG287" s="84" t="s">
        <v>60</v>
      </c>
      <c r="AH287" s="79">
        <v>4</v>
      </c>
      <c r="AI287" s="79" t="s">
        <v>56</v>
      </c>
      <c r="AJ287" s="79"/>
      <c r="AK287" s="79"/>
      <c r="AL287" s="85">
        <v>6</v>
      </c>
      <c r="AM287" s="79" t="s">
        <v>133</v>
      </c>
      <c r="AN287" s="79" t="s">
        <v>54</v>
      </c>
      <c r="AO287" s="79">
        <v>0.21</v>
      </c>
      <c r="AP287" s="85"/>
      <c r="AQ287" s="92">
        <v>0</v>
      </c>
      <c r="AR287" s="92">
        <v>0</v>
      </c>
      <c r="AS287" s="79"/>
      <c r="AT287" s="108" t="s">
        <v>341</v>
      </c>
      <c r="AU287" s="79" t="s">
        <v>369</v>
      </c>
      <c r="AV287" s="79"/>
      <c r="AW287" s="79"/>
      <c r="BB287" s="79"/>
      <c r="BC287" s="79"/>
    </row>
    <row r="288" spans="1:55" ht="12.75">
      <c r="A288" s="6">
        <v>29</v>
      </c>
      <c r="B288" s="79" t="s">
        <v>323</v>
      </c>
      <c r="C288" s="80">
        <v>39318</v>
      </c>
      <c r="D288" s="79"/>
      <c r="E288" s="83"/>
      <c r="F288" s="83"/>
      <c r="G288" s="83"/>
      <c r="H288" s="83"/>
      <c r="I288" s="83"/>
      <c r="J288" s="83"/>
      <c r="K288" s="79"/>
      <c r="L288" s="83"/>
      <c r="M288" s="83"/>
      <c r="N288" s="83"/>
      <c r="O288" s="83"/>
      <c r="P288" s="83"/>
      <c r="Q288" s="83"/>
      <c r="R288" s="79"/>
      <c r="S288" s="83"/>
      <c r="T288" s="83"/>
      <c r="U288" s="83"/>
      <c r="V288" s="83"/>
      <c r="W288" s="83"/>
      <c r="X288" s="83"/>
      <c r="Y288" s="79"/>
      <c r="Z288" s="79"/>
      <c r="AA288" s="79"/>
      <c r="AB288" s="87">
        <v>3</v>
      </c>
      <c r="AC288" s="82">
        <v>39318</v>
      </c>
      <c r="AD288" s="90" t="s">
        <v>142</v>
      </c>
      <c r="AE288" s="108" t="s">
        <v>142</v>
      </c>
      <c r="AF288" s="90">
        <v>1</v>
      </c>
      <c r="AG288" s="84" t="s">
        <v>353</v>
      </c>
      <c r="AH288" s="79">
        <v>5</v>
      </c>
      <c r="AI288" s="79" t="s">
        <v>56</v>
      </c>
      <c r="AJ288" s="79"/>
      <c r="AK288" s="79"/>
      <c r="AL288" s="85">
        <v>5</v>
      </c>
      <c r="AM288" s="79" t="s">
        <v>133</v>
      </c>
      <c r="AN288" s="79" t="s">
        <v>54</v>
      </c>
      <c r="AO288" s="79">
        <v>0.1</v>
      </c>
      <c r="AP288" s="85"/>
      <c r="AQ288" s="92">
        <v>0</v>
      </c>
      <c r="AR288" s="92">
        <v>0</v>
      </c>
      <c r="AS288" s="79"/>
      <c r="AT288" s="108" t="s">
        <v>341</v>
      </c>
      <c r="AU288" s="79"/>
      <c r="AV288" s="79"/>
      <c r="AW288" s="79"/>
      <c r="BB288" s="79"/>
      <c r="BC288" s="79"/>
    </row>
    <row r="289" spans="1:55" ht="12.75">
      <c r="A289" s="6">
        <v>29</v>
      </c>
      <c r="B289" s="79" t="s">
        <v>323</v>
      </c>
      <c r="C289" s="80">
        <v>39318</v>
      </c>
      <c r="D289" s="79"/>
      <c r="E289" s="83"/>
      <c r="F289" s="83"/>
      <c r="G289" s="83"/>
      <c r="H289" s="83"/>
      <c r="I289" s="83"/>
      <c r="J289" s="83"/>
      <c r="K289" s="79"/>
      <c r="L289" s="83"/>
      <c r="M289" s="83"/>
      <c r="N289" s="83"/>
      <c r="O289" s="83"/>
      <c r="P289" s="83"/>
      <c r="Q289" s="83"/>
      <c r="R289" s="79"/>
      <c r="S289" s="83"/>
      <c r="T289" s="83"/>
      <c r="U289" s="83"/>
      <c r="V289" s="83"/>
      <c r="W289" s="83"/>
      <c r="X289" s="83"/>
      <c r="Y289" s="79"/>
      <c r="Z289" s="79"/>
      <c r="AA289" s="79"/>
      <c r="AB289" s="87">
        <v>3</v>
      </c>
      <c r="AC289" s="82">
        <v>39318</v>
      </c>
      <c r="AD289" s="90" t="s">
        <v>142</v>
      </c>
      <c r="AE289" s="108" t="s">
        <v>142</v>
      </c>
      <c r="AF289" s="90">
        <v>1</v>
      </c>
      <c r="AG289" s="84" t="s">
        <v>363</v>
      </c>
      <c r="AH289" s="79">
        <v>5</v>
      </c>
      <c r="AI289" s="79" t="s">
        <v>56</v>
      </c>
      <c r="AJ289" s="79"/>
      <c r="AK289" s="79"/>
      <c r="AL289" s="85">
        <v>5.5</v>
      </c>
      <c r="AM289" s="79" t="s">
        <v>133</v>
      </c>
      <c r="AN289" s="79" t="s">
        <v>54</v>
      </c>
      <c r="AO289" s="79">
        <v>0.3</v>
      </c>
      <c r="AP289" s="85"/>
      <c r="AQ289" s="85">
        <v>0.02</v>
      </c>
      <c r="AR289" s="92">
        <v>0</v>
      </c>
      <c r="AS289" s="79"/>
      <c r="AT289" s="108" t="s">
        <v>341</v>
      </c>
      <c r="AU289" s="79"/>
      <c r="AV289" s="79"/>
      <c r="AW289" s="79"/>
      <c r="BB289" s="79"/>
      <c r="BC289" s="79"/>
    </row>
    <row r="290" spans="1:55" ht="12.75">
      <c r="A290" s="6">
        <v>29</v>
      </c>
      <c r="B290" s="79" t="s">
        <v>323</v>
      </c>
      <c r="C290" s="80">
        <v>39318</v>
      </c>
      <c r="D290" s="79"/>
      <c r="E290" s="83"/>
      <c r="F290" s="83"/>
      <c r="G290" s="83"/>
      <c r="H290" s="83"/>
      <c r="I290" s="83"/>
      <c r="J290" s="83"/>
      <c r="K290" s="79"/>
      <c r="L290" s="83"/>
      <c r="M290" s="83"/>
      <c r="N290" s="83"/>
      <c r="O290" s="83"/>
      <c r="P290" s="83"/>
      <c r="Q290" s="83"/>
      <c r="R290" s="79"/>
      <c r="S290" s="83"/>
      <c r="T290" s="83"/>
      <c r="U290" s="83"/>
      <c r="V290" s="83"/>
      <c r="W290" s="83"/>
      <c r="X290" s="83"/>
      <c r="Y290" s="79"/>
      <c r="Z290" s="79"/>
      <c r="AA290" s="79"/>
      <c r="AB290" s="87">
        <v>3</v>
      </c>
      <c r="AC290" s="82">
        <v>39318</v>
      </c>
      <c r="AD290" s="90" t="s">
        <v>142</v>
      </c>
      <c r="AE290" s="108" t="s">
        <v>142</v>
      </c>
      <c r="AF290" s="90">
        <v>1</v>
      </c>
      <c r="AG290" s="84" t="s">
        <v>344</v>
      </c>
      <c r="AH290" s="79">
        <v>5</v>
      </c>
      <c r="AI290" s="79" t="s">
        <v>56</v>
      </c>
      <c r="AJ290" s="79"/>
      <c r="AK290" s="79"/>
      <c r="AL290" s="85">
        <v>10.5</v>
      </c>
      <c r="AM290" s="79" t="s">
        <v>133</v>
      </c>
      <c r="AN290" s="79" t="s">
        <v>54</v>
      </c>
      <c r="AO290" s="79">
        <v>0.3</v>
      </c>
      <c r="AP290" s="85"/>
      <c r="AQ290" s="85">
        <v>0.08</v>
      </c>
      <c r="AR290" s="92">
        <v>0</v>
      </c>
      <c r="AS290" s="79"/>
      <c r="AT290" s="108" t="s">
        <v>341</v>
      </c>
      <c r="AU290" s="79"/>
      <c r="AV290" s="79"/>
      <c r="AW290" s="79"/>
      <c r="BB290" s="79"/>
      <c r="BC290" s="79"/>
    </row>
    <row r="291" spans="1:55" ht="12.75">
      <c r="A291" s="6">
        <v>29</v>
      </c>
      <c r="B291" s="79" t="s">
        <v>323</v>
      </c>
      <c r="C291" s="80">
        <v>39318</v>
      </c>
      <c r="D291" s="79"/>
      <c r="E291" s="83"/>
      <c r="F291" s="83"/>
      <c r="G291" s="83"/>
      <c r="H291" s="83"/>
      <c r="I291" s="83"/>
      <c r="J291" s="83"/>
      <c r="K291" s="79"/>
      <c r="L291" s="83"/>
      <c r="M291" s="83"/>
      <c r="N291" s="83"/>
      <c r="O291" s="83"/>
      <c r="P291" s="83"/>
      <c r="Q291" s="83"/>
      <c r="R291" s="79"/>
      <c r="S291" s="83"/>
      <c r="T291" s="83"/>
      <c r="U291" s="83"/>
      <c r="V291" s="83"/>
      <c r="W291" s="83"/>
      <c r="X291" s="83"/>
      <c r="Y291" s="79"/>
      <c r="Z291" s="79"/>
      <c r="AA291" s="79"/>
      <c r="AB291" s="87">
        <v>3</v>
      </c>
      <c r="AC291" s="82">
        <v>39318</v>
      </c>
      <c r="AD291" s="90" t="s">
        <v>142</v>
      </c>
      <c r="AE291" s="108" t="s">
        <v>142</v>
      </c>
      <c r="AF291" s="90">
        <v>1</v>
      </c>
      <c r="AG291" s="84" t="s">
        <v>297</v>
      </c>
      <c r="AH291" s="79">
        <v>4</v>
      </c>
      <c r="AI291" s="79" t="s">
        <v>56</v>
      </c>
      <c r="AJ291" s="79"/>
      <c r="AK291" s="79"/>
      <c r="AL291" s="85">
        <v>10.5</v>
      </c>
      <c r="AM291" s="79" t="s">
        <v>133</v>
      </c>
      <c r="AN291" s="79" t="s">
        <v>54</v>
      </c>
      <c r="AO291" s="79">
        <v>0.3</v>
      </c>
      <c r="AP291" s="85"/>
      <c r="AQ291" s="85">
        <v>0.08</v>
      </c>
      <c r="AR291" s="92">
        <v>0</v>
      </c>
      <c r="AS291" s="79"/>
      <c r="AT291" s="108" t="s">
        <v>341</v>
      </c>
      <c r="AU291" s="79"/>
      <c r="AV291" s="79"/>
      <c r="AW291" s="79"/>
      <c r="BB291" s="79"/>
      <c r="BC291" s="79"/>
    </row>
    <row r="292" spans="1:55" ht="12.75">
      <c r="A292" s="6">
        <v>29</v>
      </c>
      <c r="B292" s="79" t="s">
        <v>323</v>
      </c>
      <c r="C292" s="80">
        <v>39318</v>
      </c>
      <c r="D292" s="79"/>
      <c r="E292" s="83"/>
      <c r="F292" s="83"/>
      <c r="G292" s="83"/>
      <c r="H292" s="83"/>
      <c r="I292" s="83"/>
      <c r="J292" s="83"/>
      <c r="K292" s="79"/>
      <c r="L292" s="83"/>
      <c r="M292" s="83"/>
      <c r="N292" s="83"/>
      <c r="O292" s="83"/>
      <c r="P292" s="83"/>
      <c r="Q292" s="83"/>
      <c r="R292" s="79"/>
      <c r="S292" s="83"/>
      <c r="T292" s="83"/>
      <c r="U292" s="83"/>
      <c r="V292" s="83"/>
      <c r="W292" s="83"/>
      <c r="X292" s="83"/>
      <c r="Y292" s="79"/>
      <c r="Z292" s="79"/>
      <c r="AA292" s="79"/>
      <c r="AB292" s="87">
        <v>3</v>
      </c>
      <c r="AC292" s="82">
        <v>39318</v>
      </c>
      <c r="AD292" s="90" t="s">
        <v>142</v>
      </c>
      <c r="AE292" s="108" t="s">
        <v>142</v>
      </c>
      <c r="AF292" s="90">
        <v>1</v>
      </c>
      <c r="AG292" s="84" t="s">
        <v>60</v>
      </c>
      <c r="AH292" s="79">
        <v>5</v>
      </c>
      <c r="AI292" s="79" t="s">
        <v>56</v>
      </c>
      <c r="AJ292" s="79"/>
      <c r="AK292" s="79"/>
      <c r="AL292" s="85">
        <v>10.4</v>
      </c>
      <c r="AM292" s="79" t="s">
        <v>133</v>
      </c>
      <c r="AN292" s="79" t="s">
        <v>54</v>
      </c>
      <c r="AO292" s="79">
        <v>0.1</v>
      </c>
      <c r="AP292" s="85"/>
      <c r="AQ292" s="85">
        <v>0.03</v>
      </c>
      <c r="AR292" s="92">
        <v>0</v>
      </c>
      <c r="AS292" s="79"/>
      <c r="AT292" s="108" t="s">
        <v>341</v>
      </c>
      <c r="AU292" s="79"/>
      <c r="AV292" s="79"/>
      <c r="AW292" s="79"/>
      <c r="BB292" s="79"/>
      <c r="BC292" s="79"/>
    </row>
    <row r="293" spans="1:55" ht="12.75">
      <c r="A293" s="6">
        <v>29</v>
      </c>
      <c r="B293" s="79" t="s">
        <v>323</v>
      </c>
      <c r="C293" s="80">
        <v>39318</v>
      </c>
      <c r="D293" s="79"/>
      <c r="E293" s="83"/>
      <c r="F293" s="83"/>
      <c r="G293" s="83"/>
      <c r="H293" s="83"/>
      <c r="I293" s="83"/>
      <c r="J293" s="83"/>
      <c r="K293" s="79"/>
      <c r="L293" s="83"/>
      <c r="M293" s="83"/>
      <c r="N293" s="83"/>
      <c r="O293" s="83"/>
      <c r="P293" s="83"/>
      <c r="Q293" s="83"/>
      <c r="R293" s="79"/>
      <c r="S293" s="83"/>
      <c r="T293" s="83"/>
      <c r="U293" s="83"/>
      <c r="V293" s="83"/>
      <c r="W293" s="83"/>
      <c r="X293" s="83"/>
      <c r="Y293" s="79"/>
      <c r="Z293" s="79"/>
      <c r="AA293" s="79"/>
      <c r="AB293" s="87">
        <v>3</v>
      </c>
      <c r="AC293" s="82">
        <v>39318</v>
      </c>
      <c r="AD293" s="90" t="s">
        <v>142</v>
      </c>
      <c r="AE293" s="108" t="s">
        <v>142</v>
      </c>
      <c r="AF293" s="90">
        <v>2</v>
      </c>
      <c r="AG293" s="84" t="s">
        <v>360</v>
      </c>
      <c r="AH293" s="79">
        <v>5</v>
      </c>
      <c r="AI293" s="79" t="s">
        <v>56</v>
      </c>
      <c r="AJ293" s="79"/>
      <c r="AK293" s="79"/>
      <c r="AL293" s="85">
        <v>5.5</v>
      </c>
      <c r="AM293" s="79" t="s">
        <v>133</v>
      </c>
      <c r="AN293" s="79" t="s">
        <v>54</v>
      </c>
      <c r="AO293" s="79">
        <v>0.35</v>
      </c>
      <c r="AP293" s="85"/>
      <c r="AQ293" s="85">
        <v>0.12</v>
      </c>
      <c r="AR293" s="92">
        <v>0</v>
      </c>
      <c r="AS293" s="79"/>
      <c r="AT293" s="108" t="s">
        <v>341</v>
      </c>
      <c r="AU293" s="79"/>
      <c r="AV293" s="79"/>
      <c r="AW293" s="79"/>
      <c r="BB293" s="79"/>
      <c r="BC293" s="79"/>
    </row>
    <row r="294" spans="1:55" ht="12.75">
      <c r="A294" s="79">
        <v>35</v>
      </c>
      <c r="B294" s="79" t="s">
        <v>375</v>
      </c>
      <c r="C294" s="80">
        <v>39237</v>
      </c>
      <c r="D294" s="87"/>
      <c r="E294" s="99"/>
      <c r="F294" s="99"/>
      <c r="G294" s="99"/>
      <c r="H294" s="99"/>
      <c r="I294" s="99"/>
      <c r="J294" s="99"/>
      <c r="K294" s="99"/>
      <c r="L294" s="99"/>
      <c r="M294" s="99"/>
      <c r="N294" s="99"/>
      <c r="O294" s="99"/>
      <c r="P294" s="99"/>
      <c r="Q294" s="99"/>
      <c r="R294" s="87"/>
      <c r="S294" s="99"/>
      <c r="T294" s="99"/>
      <c r="U294" s="99"/>
      <c r="V294" s="99"/>
      <c r="W294" s="99"/>
      <c r="X294" s="99"/>
      <c r="Y294" s="99"/>
      <c r="Z294" s="99"/>
      <c r="AA294" s="99"/>
      <c r="AB294" s="101">
        <v>2</v>
      </c>
      <c r="AC294" s="80">
        <v>39237</v>
      </c>
      <c r="AD294" s="101" t="s">
        <v>142</v>
      </c>
      <c r="AE294" s="101" t="s">
        <v>142</v>
      </c>
      <c r="AF294" s="101">
        <v>150</v>
      </c>
      <c r="AG294" s="101"/>
      <c r="AH294" s="101">
        <v>1</v>
      </c>
      <c r="AI294" s="101" t="s">
        <v>56</v>
      </c>
      <c r="AJ294" s="101" t="s">
        <v>83</v>
      </c>
      <c r="AK294" s="101">
        <v>1</v>
      </c>
      <c r="AL294" s="104">
        <v>8</v>
      </c>
      <c r="AM294" s="101" t="s">
        <v>54</v>
      </c>
      <c r="AN294" s="101" t="s">
        <v>52</v>
      </c>
      <c r="AO294" s="101">
        <v>1.5</v>
      </c>
      <c r="AP294" s="101">
        <v>1.5</v>
      </c>
      <c r="AQ294" s="101">
        <v>1.33</v>
      </c>
      <c r="AR294" s="101">
        <v>0.08</v>
      </c>
      <c r="AS294" s="101">
        <v>20</v>
      </c>
      <c r="AT294" s="101" t="s">
        <v>379</v>
      </c>
      <c r="AU294" s="79" t="s">
        <v>381</v>
      </c>
      <c r="AV294" s="79"/>
      <c r="AW294" s="79"/>
      <c r="BB294" s="79"/>
      <c r="BC294" s="79"/>
    </row>
    <row r="295" spans="1:55" ht="12.75">
      <c r="A295" s="79">
        <v>35</v>
      </c>
      <c r="B295" s="79" t="s">
        <v>375</v>
      </c>
      <c r="C295" s="80">
        <v>39237</v>
      </c>
      <c r="D295" s="87"/>
      <c r="E295" s="99"/>
      <c r="F295" s="99"/>
      <c r="G295" s="99"/>
      <c r="H295" s="99"/>
      <c r="I295" s="99"/>
      <c r="J295" s="99"/>
      <c r="K295" s="99"/>
      <c r="L295" s="99"/>
      <c r="M295" s="99"/>
      <c r="N295" s="99"/>
      <c r="O295" s="99"/>
      <c r="P295" s="99"/>
      <c r="Q295" s="99"/>
      <c r="R295" s="87"/>
      <c r="S295" s="99"/>
      <c r="T295" s="99"/>
      <c r="U295" s="99"/>
      <c r="V295" s="99"/>
      <c r="W295" s="99"/>
      <c r="X295" s="99"/>
      <c r="Y295" s="99"/>
      <c r="Z295" s="99"/>
      <c r="AA295" s="99"/>
      <c r="AB295" s="101">
        <v>2</v>
      </c>
      <c r="AC295" s="80">
        <v>39237</v>
      </c>
      <c r="AD295" s="101" t="s">
        <v>142</v>
      </c>
      <c r="AE295" s="101" t="s">
        <v>142</v>
      </c>
      <c r="AF295" s="101">
        <v>150</v>
      </c>
      <c r="AG295" s="101"/>
      <c r="AH295" s="101">
        <v>1</v>
      </c>
      <c r="AI295" s="101" t="s">
        <v>56</v>
      </c>
      <c r="AJ295" s="101" t="s">
        <v>83</v>
      </c>
      <c r="AK295" s="101">
        <v>1</v>
      </c>
      <c r="AL295" s="104">
        <v>8</v>
      </c>
      <c r="AM295" s="101" t="s">
        <v>54</v>
      </c>
      <c r="AN295" s="101" t="s">
        <v>52</v>
      </c>
      <c r="AO295" s="101">
        <v>1.5</v>
      </c>
      <c r="AP295" s="101">
        <v>1.5</v>
      </c>
      <c r="AQ295" s="101">
        <v>1.33</v>
      </c>
      <c r="AR295" s="101">
        <v>0.08</v>
      </c>
      <c r="AS295" s="101">
        <v>20</v>
      </c>
      <c r="AT295" s="101" t="s">
        <v>379</v>
      </c>
      <c r="AU295" s="79" t="s">
        <v>146</v>
      </c>
      <c r="AV295" s="79"/>
      <c r="AW295" s="79"/>
      <c r="BB295" s="79"/>
      <c r="BC295" s="79"/>
    </row>
    <row r="296" spans="1:55" ht="12.75">
      <c r="A296" s="79">
        <v>35</v>
      </c>
      <c r="B296" s="79" t="s">
        <v>375</v>
      </c>
      <c r="C296" s="80">
        <v>39237</v>
      </c>
      <c r="D296" s="79"/>
      <c r="E296" s="101"/>
      <c r="F296" s="101"/>
      <c r="G296" s="101"/>
      <c r="H296" s="101"/>
      <c r="I296" s="101"/>
      <c r="J296" s="101"/>
      <c r="K296" s="101"/>
      <c r="L296" s="101"/>
      <c r="M296" s="101"/>
      <c r="N296" s="101"/>
      <c r="O296" s="101"/>
      <c r="P296" s="101"/>
      <c r="Q296" s="101"/>
      <c r="R296" s="79"/>
      <c r="S296" s="101"/>
      <c r="T296" s="101"/>
      <c r="U296" s="101"/>
      <c r="V296" s="101"/>
      <c r="W296" s="101"/>
      <c r="X296" s="101"/>
      <c r="Y296" s="101"/>
      <c r="Z296" s="101"/>
      <c r="AA296" s="101"/>
      <c r="AB296" s="101">
        <v>2</v>
      </c>
      <c r="AC296" s="80">
        <v>39237</v>
      </c>
      <c r="AD296" s="101" t="s">
        <v>142</v>
      </c>
      <c r="AE296" s="101" t="s">
        <v>142</v>
      </c>
      <c r="AF296" s="101">
        <v>200</v>
      </c>
      <c r="AG296" s="101">
        <v>60</v>
      </c>
      <c r="AH296" s="101" t="s">
        <v>229</v>
      </c>
      <c r="AI296" s="101" t="s">
        <v>56</v>
      </c>
      <c r="AJ296" s="101" t="s">
        <v>83</v>
      </c>
      <c r="AK296" s="101">
        <v>1</v>
      </c>
      <c r="AL296" s="104">
        <v>2.2</v>
      </c>
      <c r="AM296" s="101" t="s">
        <v>163</v>
      </c>
      <c r="AN296" s="101" t="s">
        <v>52</v>
      </c>
      <c r="AO296" s="101">
        <v>2.3</v>
      </c>
      <c r="AP296" s="101">
        <v>2.2</v>
      </c>
      <c r="AQ296" s="101">
        <v>0.11</v>
      </c>
      <c r="AR296" s="101">
        <v>0.07</v>
      </c>
      <c r="AS296" s="101">
        <v>21</v>
      </c>
      <c r="AT296" s="101" t="s">
        <v>382</v>
      </c>
      <c r="AU296" s="79" t="s">
        <v>147</v>
      </c>
      <c r="AV296" s="79"/>
      <c r="AW296" s="79"/>
      <c r="BB296" s="79"/>
      <c r="BC296" s="79"/>
    </row>
    <row r="297" spans="1:55" ht="12.75">
      <c r="A297" s="79">
        <v>35</v>
      </c>
      <c r="B297" s="79" t="s">
        <v>375</v>
      </c>
      <c r="C297" s="80">
        <v>39237</v>
      </c>
      <c r="D297" s="79"/>
      <c r="E297" s="101"/>
      <c r="F297" s="101"/>
      <c r="G297" s="101"/>
      <c r="H297" s="101"/>
      <c r="I297" s="101"/>
      <c r="J297" s="101"/>
      <c r="K297" s="101"/>
      <c r="L297" s="101"/>
      <c r="M297" s="101"/>
      <c r="N297" s="101"/>
      <c r="O297" s="101"/>
      <c r="P297" s="101"/>
      <c r="Q297" s="101"/>
      <c r="R297" s="79"/>
      <c r="S297" s="101"/>
      <c r="T297" s="101"/>
      <c r="U297" s="101"/>
      <c r="V297" s="101"/>
      <c r="W297" s="101"/>
      <c r="X297" s="101"/>
      <c r="Y297" s="101"/>
      <c r="Z297" s="101"/>
      <c r="AA297" s="101"/>
      <c r="AB297" s="101">
        <v>2</v>
      </c>
      <c r="AC297" s="80">
        <v>39237</v>
      </c>
      <c r="AD297" s="101" t="s">
        <v>142</v>
      </c>
      <c r="AE297" s="101" t="s">
        <v>142</v>
      </c>
      <c r="AF297" s="101">
        <v>150</v>
      </c>
      <c r="AG297" s="101">
        <v>70</v>
      </c>
      <c r="AH297" s="101" t="s">
        <v>229</v>
      </c>
      <c r="AI297" s="101" t="s">
        <v>56</v>
      </c>
      <c r="AJ297" s="101" t="s">
        <v>83</v>
      </c>
      <c r="AK297" s="101">
        <v>1</v>
      </c>
      <c r="AL297" s="104">
        <v>0.1</v>
      </c>
      <c r="AM297" s="101" t="s">
        <v>163</v>
      </c>
      <c r="AN297" s="101" t="s">
        <v>70</v>
      </c>
      <c r="AO297" s="101">
        <v>1</v>
      </c>
      <c r="AP297" s="101">
        <v>0.8</v>
      </c>
      <c r="AQ297" s="92">
        <v>0</v>
      </c>
      <c r="AR297" s="92">
        <v>0</v>
      </c>
      <c r="AS297" s="101">
        <v>21</v>
      </c>
      <c r="AT297" s="101" t="s">
        <v>382</v>
      </c>
      <c r="AU297" s="79" t="s">
        <v>383</v>
      </c>
      <c r="AV297" s="79"/>
      <c r="AW297" s="79"/>
      <c r="BB297" s="79"/>
      <c r="BC297" s="87"/>
    </row>
    <row r="298" spans="1:55" ht="12.75">
      <c r="A298" s="6">
        <v>36</v>
      </c>
      <c r="B298" s="79" t="s">
        <v>389</v>
      </c>
      <c r="C298" s="80">
        <v>39237</v>
      </c>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v>2</v>
      </c>
      <c r="AC298" s="82">
        <v>39237</v>
      </c>
      <c r="AD298" s="83" t="s">
        <v>142</v>
      </c>
      <c r="AE298" s="79" t="s">
        <v>142</v>
      </c>
      <c r="AF298" s="90">
        <v>200</v>
      </c>
      <c r="AG298" s="84"/>
      <c r="AH298" s="79">
        <v>1</v>
      </c>
      <c r="AI298" s="79" t="s">
        <v>56</v>
      </c>
      <c r="AJ298" s="79" t="s">
        <v>53</v>
      </c>
      <c r="AK298" s="79">
        <v>1</v>
      </c>
      <c r="AL298" s="85"/>
      <c r="AM298" s="79" t="s">
        <v>164</v>
      </c>
      <c r="AN298" s="79"/>
      <c r="AO298" s="79"/>
      <c r="AP298" s="85"/>
      <c r="AQ298" s="92">
        <v>0</v>
      </c>
      <c r="AR298" s="85">
        <v>0.15</v>
      </c>
      <c r="AS298" s="79">
        <v>18</v>
      </c>
      <c r="AT298" s="79" t="s">
        <v>75</v>
      </c>
      <c r="AU298" s="79" t="s">
        <v>73</v>
      </c>
      <c r="AV298" s="79"/>
      <c r="AW298" s="79"/>
      <c r="BB298" s="79"/>
      <c r="BC298" s="79"/>
    </row>
    <row r="299" spans="1:55" ht="12.75">
      <c r="A299" s="6">
        <v>36</v>
      </c>
      <c r="B299" s="79" t="s">
        <v>389</v>
      </c>
      <c r="C299" s="80">
        <v>39237</v>
      </c>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v>2</v>
      </c>
      <c r="AC299" s="82">
        <v>39237</v>
      </c>
      <c r="AD299" s="83" t="s">
        <v>142</v>
      </c>
      <c r="AE299" s="79" t="s">
        <v>142</v>
      </c>
      <c r="AF299" s="83">
        <v>1000</v>
      </c>
      <c r="AG299" s="84" t="s">
        <v>395</v>
      </c>
      <c r="AH299" s="87">
        <v>2</v>
      </c>
      <c r="AI299" s="79" t="s">
        <v>56</v>
      </c>
      <c r="AJ299" s="79" t="s">
        <v>53</v>
      </c>
      <c r="AK299" s="79">
        <v>1</v>
      </c>
      <c r="AL299" s="85"/>
      <c r="AM299" s="79" t="s">
        <v>106</v>
      </c>
      <c r="AN299" s="79"/>
      <c r="AO299" s="79"/>
      <c r="AP299" s="85">
        <v>0.5</v>
      </c>
      <c r="AQ299" s="85">
        <v>0.06</v>
      </c>
      <c r="AR299" s="85">
        <v>0.7</v>
      </c>
      <c r="AS299" s="79">
        <v>20</v>
      </c>
      <c r="AT299" s="79" t="s">
        <v>335</v>
      </c>
      <c r="AU299" s="79" t="s">
        <v>146</v>
      </c>
      <c r="AV299" s="79"/>
      <c r="AW299" s="79"/>
      <c r="BB299" s="79"/>
      <c r="BC299" s="79"/>
    </row>
    <row r="300" spans="1:55" ht="12.75">
      <c r="A300" s="6">
        <v>36</v>
      </c>
      <c r="B300" s="79" t="s">
        <v>389</v>
      </c>
      <c r="C300" s="80">
        <v>39237</v>
      </c>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v>2</v>
      </c>
      <c r="AC300" s="82">
        <v>39237</v>
      </c>
      <c r="AD300" s="83" t="s">
        <v>142</v>
      </c>
      <c r="AE300" s="79" t="s">
        <v>142</v>
      </c>
      <c r="AF300" s="83">
        <v>200</v>
      </c>
      <c r="AG300" s="84" t="s">
        <v>396</v>
      </c>
      <c r="AH300" s="79">
        <v>1</v>
      </c>
      <c r="AI300" s="79" t="s">
        <v>69</v>
      </c>
      <c r="AJ300" s="79" t="s">
        <v>53</v>
      </c>
      <c r="AK300" s="79">
        <v>2</v>
      </c>
      <c r="AL300" s="85" t="s">
        <v>397</v>
      </c>
      <c r="AM300" s="79" t="s">
        <v>54</v>
      </c>
      <c r="AN300" s="79"/>
      <c r="AO300" s="79">
        <v>0.45</v>
      </c>
      <c r="AP300" s="85">
        <v>0.45</v>
      </c>
      <c r="AQ300" s="85">
        <v>0.01</v>
      </c>
      <c r="AR300" s="85">
        <v>0.05</v>
      </c>
      <c r="AS300" s="79">
        <v>19</v>
      </c>
      <c r="AT300" s="79" t="s">
        <v>340</v>
      </c>
      <c r="AU300" s="79" t="s">
        <v>147</v>
      </c>
      <c r="AV300" s="79"/>
      <c r="AW300" s="79"/>
      <c r="BB300" s="79"/>
      <c r="BC300" s="79"/>
    </row>
    <row r="301" spans="1:55" ht="12.75">
      <c r="A301" s="6">
        <v>36</v>
      </c>
      <c r="B301" s="79" t="s">
        <v>389</v>
      </c>
      <c r="C301" s="80">
        <v>39237</v>
      </c>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v>2</v>
      </c>
      <c r="AC301" s="82">
        <v>39237</v>
      </c>
      <c r="AD301" s="83" t="s">
        <v>142</v>
      </c>
      <c r="AE301" s="79" t="s">
        <v>142</v>
      </c>
      <c r="AF301" s="83">
        <v>200</v>
      </c>
      <c r="AG301" s="84" t="s">
        <v>337</v>
      </c>
      <c r="AH301" s="79">
        <v>1</v>
      </c>
      <c r="AI301" s="79" t="s">
        <v>69</v>
      </c>
      <c r="AJ301" s="79" t="s">
        <v>53</v>
      </c>
      <c r="AK301" s="79">
        <v>2</v>
      </c>
      <c r="AL301" s="85" t="s">
        <v>398</v>
      </c>
      <c r="AM301" s="79" t="s">
        <v>54</v>
      </c>
      <c r="AN301" s="79"/>
      <c r="AO301" s="79"/>
      <c r="AP301" s="85">
        <v>0.55</v>
      </c>
      <c r="AQ301" s="85">
        <v>0.07</v>
      </c>
      <c r="AR301" s="85">
        <v>0.07</v>
      </c>
      <c r="AS301" s="79">
        <v>20</v>
      </c>
      <c r="AT301" s="79" t="s">
        <v>340</v>
      </c>
      <c r="AU301" s="79" t="s">
        <v>149</v>
      </c>
      <c r="AV301" s="79"/>
      <c r="AW301" s="79"/>
      <c r="BB301" s="79"/>
      <c r="BC301" s="79"/>
    </row>
    <row r="302" spans="1:55" ht="12.75">
      <c r="A302" s="6">
        <v>36</v>
      </c>
      <c r="B302" s="79" t="s">
        <v>389</v>
      </c>
      <c r="C302" s="110">
        <v>39237</v>
      </c>
      <c r="D302" s="93" t="s">
        <v>399</v>
      </c>
      <c r="E302" s="93">
        <v>4323108</v>
      </c>
      <c r="F302" s="93">
        <v>681817</v>
      </c>
      <c r="G302" s="93">
        <v>197</v>
      </c>
      <c r="H302" s="93">
        <v>38</v>
      </c>
      <c r="I302" s="93">
        <v>936</v>
      </c>
      <c r="J302" s="93"/>
      <c r="K302" s="93" t="s">
        <v>391</v>
      </c>
      <c r="L302" s="93"/>
      <c r="M302" s="93"/>
      <c r="N302" s="93"/>
      <c r="O302" s="93"/>
      <c r="P302" s="111">
        <v>0.5472222222222222</v>
      </c>
      <c r="Q302" s="93"/>
      <c r="R302" s="93" t="s">
        <v>117</v>
      </c>
      <c r="S302" s="93">
        <v>27</v>
      </c>
      <c r="T302" s="93">
        <v>20</v>
      </c>
      <c r="U302" s="93"/>
      <c r="V302" s="93"/>
      <c r="W302" s="93"/>
      <c r="X302" s="93"/>
      <c r="Y302" s="93" t="s">
        <v>50</v>
      </c>
      <c r="Z302" s="93" t="s">
        <v>51</v>
      </c>
      <c r="AA302" s="93" t="s">
        <v>50</v>
      </c>
      <c r="AB302" s="79">
        <v>2</v>
      </c>
      <c r="AC302" s="112">
        <v>39237</v>
      </c>
      <c r="AD302" s="94" t="s">
        <v>142</v>
      </c>
      <c r="AE302" s="93" t="s">
        <v>142</v>
      </c>
      <c r="AF302" s="94">
        <v>200</v>
      </c>
      <c r="AG302" s="95" t="s">
        <v>337</v>
      </c>
      <c r="AH302" s="93">
        <v>1</v>
      </c>
      <c r="AI302" s="93" t="s">
        <v>69</v>
      </c>
      <c r="AJ302" s="93" t="s">
        <v>130</v>
      </c>
      <c r="AK302" s="93">
        <v>1</v>
      </c>
      <c r="AL302" s="113">
        <v>2.4</v>
      </c>
      <c r="AM302" s="93" t="s">
        <v>54</v>
      </c>
      <c r="AN302" s="93" t="s">
        <v>54</v>
      </c>
      <c r="AO302" s="93">
        <v>0.4</v>
      </c>
      <c r="AP302" s="113">
        <v>0.4</v>
      </c>
      <c r="AQ302" s="113">
        <v>0.02</v>
      </c>
      <c r="AR302" s="113">
        <v>0.02</v>
      </c>
      <c r="AS302" s="93">
        <v>20</v>
      </c>
      <c r="AT302" s="93" t="s">
        <v>75</v>
      </c>
      <c r="AU302" s="93" t="s">
        <v>111</v>
      </c>
      <c r="AV302" s="93"/>
      <c r="AW302" s="93"/>
      <c r="BB302" s="79"/>
      <c r="BC302" s="79"/>
    </row>
    <row r="303" spans="1:55" ht="12.75">
      <c r="A303" s="6">
        <v>36</v>
      </c>
      <c r="B303" s="79" t="s">
        <v>389</v>
      </c>
      <c r="C303" s="80">
        <v>39237</v>
      </c>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v>2</v>
      </c>
      <c r="AC303" s="82">
        <v>39237</v>
      </c>
      <c r="AD303" s="83" t="s">
        <v>142</v>
      </c>
      <c r="AE303" s="79" t="s">
        <v>142</v>
      </c>
      <c r="AF303" s="83">
        <v>300</v>
      </c>
      <c r="AG303" s="84" t="s">
        <v>400</v>
      </c>
      <c r="AH303" s="79">
        <v>1</v>
      </c>
      <c r="AI303" s="79" t="s">
        <v>131</v>
      </c>
      <c r="AJ303" s="79" t="s">
        <v>139</v>
      </c>
      <c r="AK303" s="79">
        <v>1</v>
      </c>
      <c r="AL303" s="85" t="s">
        <v>397</v>
      </c>
      <c r="AM303" s="79" t="s">
        <v>54</v>
      </c>
      <c r="AN303" s="79" t="s">
        <v>54</v>
      </c>
      <c r="AO303" s="79">
        <v>0.7</v>
      </c>
      <c r="AP303" s="85">
        <v>0.5</v>
      </c>
      <c r="AQ303" s="85">
        <v>0.02</v>
      </c>
      <c r="AR303" s="85">
        <v>0.02</v>
      </c>
      <c r="AS303" s="79">
        <v>20</v>
      </c>
      <c r="AT303" s="79" t="s">
        <v>259</v>
      </c>
      <c r="AU303" s="79" t="s">
        <v>250</v>
      </c>
      <c r="AV303" s="79"/>
      <c r="AW303" s="79"/>
      <c r="BB303" s="79"/>
      <c r="BC303" s="79"/>
    </row>
    <row r="304" spans="1:55" ht="12.75">
      <c r="A304" s="6">
        <v>36</v>
      </c>
      <c r="B304" s="79" t="s">
        <v>389</v>
      </c>
      <c r="C304" s="80">
        <v>39237</v>
      </c>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v>2</v>
      </c>
      <c r="AC304" s="82">
        <v>39237</v>
      </c>
      <c r="AD304" s="83" t="s">
        <v>142</v>
      </c>
      <c r="AE304" s="79" t="s">
        <v>142</v>
      </c>
      <c r="AF304" s="83">
        <v>400</v>
      </c>
      <c r="AG304" s="84" t="s">
        <v>401</v>
      </c>
      <c r="AH304" s="79">
        <v>1</v>
      </c>
      <c r="AI304" s="79" t="s">
        <v>131</v>
      </c>
      <c r="AJ304" s="79" t="s">
        <v>139</v>
      </c>
      <c r="AK304" s="79">
        <v>1</v>
      </c>
      <c r="AL304" s="85">
        <v>1.1</v>
      </c>
      <c r="AM304" s="79" t="s">
        <v>52</v>
      </c>
      <c r="AN304" s="79" t="s">
        <v>52</v>
      </c>
      <c r="AO304" s="79" t="s">
        <v>402</v>
      </c>
      <c r="AP304" s="85">
        <v>0.5</v>
      </c>
      <c r="AQ304" s="85">
        <v>0.08</v>
      </c>
      <c r="AR304" s="85">
        <v>0.8</v>
      </c>
      <c r="AS304" s="79">
        <v>24</v>
      </c>
      <c r="AT304" s="79" t="s">
        <v>259</v>
      </c>
      <c r="AU304" s="79" t="s">
        <v>253</v>
      </c>
      <c r="AV304" s="79"/>
      <c r="AW304" s="79"/>
      <c r="BB304" s="79"/>
      <c r="BC304" s="79"/>
    </row>
    <row r="305" spans="1:55" ht="12.75">
      <c r="A305" s="6">
        <v>36</v>
      </c>
      <c r="B305" s="79" t="s">
        <v>389</v>
      </c>
      <c r="C305" s="80">
        <v>39237</v>
      </c>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v>2</v>
      </c>
      <c r="AC305" s="82">
        <v>39237</v>
      </c>
      <c r="AD305" s="83" t="s">
        <v>142</v>
      </c>
      <c r="AE305" s="79" t="s">
        <v>142</v>
      </c>
      <c r="AF305" s="83">
        <v>1000</v>
      </c>
      <c r="AG305" s="84" t="s">
        <v>288</v>
      </c>
      <c r="AH305" s="79">
        <v>1</v>
      </c>
      <c r="AI305" s="79" t="s">
        <v>56</v>
      </c>
      <c r="AJ305" s="79" t="s">
        <v>139</v>
      </c>
      <c r="AK305" s="79">
        <v>1</v>
      </c>
      <c r="AL305" s="85"/>
      <c r="AM305" s="79" t="s">
        <v>718</v>
      </c>
      <c r="AN305" s="79"/>
      <c r="AO305" s="79" t="s">
        <v>403</v>
      </c>
      <c r="AP305" s="85">
        <v>0.8</v>
      </c>
      <c r="AQ305" s="85">
        <v>0.02</v>
      </c>
      <c r="AR305" s="113">
        <v>0.125</v>
      </c>
      <c r="AS305" s="79">
        <v>21</v>
      </c>
      <c r="AT305" s="79" t="s">
        <v>210</v>
      </c>
      <c r="AU305" s="79" t="s">
        <v>258</v>
      </c>
      <c r="AV305" s="79"/>
      <c r="AW305" s="79"/>
      <c r="BB305" s="79"/>
      <c r="BC305" s="79"/>
    </row>
    <row r="306" spans="1:55" ht="12.75">
      <c r="A306" s="6">
        <v>36</v>
      </c>
      <c r="B306" s="79" t="s">
        <v>389</v>
      </c>
      <c r="C306" s="80">
        <v>39237</v>
      </c>
      <c r="D306" s="79"/>
      <c r="E306" s="79"/>
      <c r="F306" s="79"/>
      <c r="G306" s="79"/>
      <c r="H306" s="79"/>
      <c r="I306" s="79"/>
      <c r="J306" s="79"/>
      <c r="K306" s="79"/>
      <c r="L306" s="79"/>
      <c r="M306" s="79"/>
      <c r="N306" s="79"/>
      <c r="O306" s="79"/>
      <c r="P306" s="79"/>
      <c r="Q306" s="79"/>
      <c r="R306" s="79"/>
      <c r="S306" s="79"/>
      <c r="T306" s="79"/>
      <c r="U306" s="79"/>
      <c r="V306" s="79"/>
      <c r="W306" s="79"/>
      <c r="X306" s="79"/>
      <c r="Y306" s="79"/>
      <c r="Z306" s="79"/>
      <c r="AA306" s="79"/>
      <c r="AB306" s="79">
        <v>2</v>
      </c>
      <c r="AC306" s="82">
        <v>39237</v>
      </c>
      <c r="AD306" s="83" t="s">
        <v>142</v>
      </c>
      <c r="AE306" s="79" t="s">
        <v>142</v>
      </c>
      <c r="AF306" s="83">
        <v>400</v>
      </c>
      <c r="AG306" s="84" t="s">
        <v>405</v>
      </c>
      <c r="AH306" s="79">
        <v>1</v>
      </c>
      <c r="AI306" s="79" t="s">
        <v>69</v>
      </c>
      <c r="AJ306" s="79" t="s">
        <v>163</v>
      </c>
      <c r="AK306" s="79">
        <v>1</v>
      </c>
      <c r="AL306" s="85"/>
      <c r="AM306" s="79" t="s">
        <v>106</v>
      </c>
      <c r="AN306" s="79"/>
      <c r="AO306" s="79" t="s">
        <v>406</v>
      </c>
      <c r="AP306" s="85">
        <v>0.8</v>
      </c>
      <c r="AQ306" s="85">
        <v>0.02</v>
      </c>
      <c r="AR306" s="85">
        <v>0.3</v>
      </c>
      <c r="AS306" s="79">
        <v>20</v>
      </c>
      <c r="AT306" s="79" t="s">
        <v>379</v>
      </c>
      <c r="AU306" s="79" t="s">
        <v>407</v>
      </c>
      <c r="AV306" s="79"/>
      <c r="AW306" s="79"/>
      <c r="BB306" s="79"/>
      <c r="BC306" s="79"/>
    </row>
    <row r="307" spans="1:55" ht="12.75">
      <c r="A307" s="6">
        <v>36</v>
      </c>
      <c r="B307" s="79" t="s">
        <v>389</v>
      </c>
      <c r="C307" s="86">
        <v>39237</v>
      </c>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79">
        <v>2</v>
      </c>
      <c r="AC307" s="89">
        <v>39237</v>
      </c>
      <c r="AD307" s="90" t="s">
        <v>142</v>
      </c>
      <c r="AE307" s="87" t="s">
        <v>142</v>
      </c>
      <c r="AF307" s="90">
        <v>1000</v>
      </c>
      <c r="AG307" s="91" t="s">
        <v>408</v>
      </c>
      <c r="AH307" s="87">
        <v>1</v>
      </c>
      <c r="AI307" s="87" t="s">
        <v>69</v>
      </c>
      <c r="AJ307" s="87" t="s">
        <v>54</v>
      </c>
      <c r="AK307" s="87">
        <v>1</v>
      </c>
      <c r="AL307" s="92"/>
      <c r="AM307" s="87" t="s">
        <v>54</v>
      </c>
      <c r="AN307" s="87"/>
      <c r="AO307" s="87" t="s">
        <v>409</v>
      </c>
      <c r="AP307" s="92">
        <v>0.4</v>
      </c>
      <c r="AQ307" s="92">
        <v>0.02</v>
      </c>
      <c r="AR307" s="92">
        <v>0.075</v>
      </c>
      <c r="AS307" s="87">
        <v>20</v>
      </c>
      <c r="AT307" s="87" t="s">
        <v>410</v>
      </c>
      <c r="AU307" s="87" t="s">
        <v>411</v>
      </c>
      <c r="AV307" s="87"/>
      <c r="AW307" s="87"/>
      <c r="BB307" s="79"/>
      <c r="BC307" s="79"/>
    </row>
    <row r="308" spans="1:55" ht="12.75">
      <c r="A308" s="6">
        <v>36</v>
      </c>
      <c r="B308" s="79" t="s">
        <v>389</v>
      </c>
      <c r="C308" s="80">
        <v>39314</v>
      </c>
      <c r="D308" s="79" t="s">
        <v>208</v>
      </c>
      <c r="E308" s="87">
        <v>4325460</v>
      </c>
      <c r="F308" s="87">
        <v>681537</v>
      </c>
      <c r="G308" s="79">
        <v>226</v>
      </c>
      <c r="H308" s="79">
        <v>25</v>
      </c>
      <c r="I308" s="79"/>
      <c r="J308" s="79" t="s">
        <v>412</v>
      </c>
      <c r="K308" s="79" t="s">
        <v>116</v>
      </c>
      <c r="L308" s="79">
        <v>4323288</v>
      </c>
      <c r="M308" s="79">
        <v>682072</v>
      </c>
      <c r="N308" s="79">
        <v>231</v>
      </c>
      <c r="O308" s="79">
        <v>35</v>
      </c>
      <c r="P308" s="81">
        <v>0.3958333333333333</v>
      </c>
      <c r="Q308" s="79">
        <v>1500</v>
      </c>
      <c r="R308" s="79" t="s">
        <v>199</v>
      </c>
      <c r="S308" s="79">
        <v>26</v>
      </c>
      <c r="T308" s="79">
        <v>19</v>
      </c>
      <c r="U308" s="79">
        <v>19</v>
      </c>
      <c r="V308" s="79"/>
      <c r="W308" s="79"/>
      <c r="X308" s="79"/>
      <c r="Y308" s="79" t="s">
        <v>50</v>
      </c>
      <c r="Z308" s="79" t="s">
        <v>51</v>
      </c>
      <c r="AA308" s="79" t="s">
        <v>50</v>
      </c>
      <c r="AB308" s="79">
        <v>3</v>
      </c>
      <c r="AC308" s="82">
        <v>39314</v>
      </c>
      <c r="AD308" s="90" t="s">
        <v>142</v>
      </c>
      <c r="AE308" s="87" t="s">
        <v>142</v>
      </c>
      <c r="AF308" s="90">
        <v>1</v>
      </c>
      <c r="AG308" s="84" t="s">
        <v>194</v>
      </c>
      <c r="AH308" s="87">
        <v>5</v>
      </c>
      <c r="AI308" s="87" t="s">
        <v>185</v>
      </c>
      <c r="AJ308" s="87" t="s">
        <v>130</v>
      </c>
      <c r="AK308" s="87">
        <v>1</v>
      </c>
      <c r="AL308" s="85">
        <v>0.25</v>
      </c>
      <c r="AM308" s="79" t="s">
        <v>54</v>
      </c>
      <c r="AN308" s="79" t="s">
        <v>54</v>
      </c>
      <c r="AO308" s="79">
        <v>0.15</v>
      </c>
      <c r="AP308" s="85">
        <v>0.12</v>
      </c>
      <c r="AQ308" s="92">
        <v>0</v>
      </c>
      <c r="AR308" s="92">
        <v>0</v>
      </c>
      <c r="AS308" s="79">
        <v>19</v>
      </c>
      <c r="AT308" s="79" t="s">
        <v>413</v>
      </c>
      <c r="AU308" s="79" t="s">
        <v>414</v>
      </c>
      <c r="AV308" s="79"/>
      <c r="AW308" s="79"/>
      <c r="BB308" s="79"/>
      <c r="BC308" s="79"/>
    </row>
    <row r="309" spans="1:55" ht="12.75">
      <c r="A309" s="6">
        <v>36</v>
      </c>
      <c r="B309" s="79" t="s">
        <v>389</v>
      </c>
      <c r="C309" s="80">
        <v>39314</v>
      </c>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v>3</v>
      </c>
      <c r="AC309" s="82">
        <v>39314</v>
      </c>
      <c r="AD309" s="90" t="s">
        <v>142</v>
      </c>
      <c r="AE309" s="87" t="s">
        <v>142</v>
      </c>
      <c r="AF309" s="90">
        <v>1</v>
      </c>
      <c r="AG309" s="84" t="s">
        <v>194</v>
      </c>
      <c r="AH309" s="87">
        <v>5</v>
      </c>
      <c r="AI309" s="87" t="s">
        <v>185</v>
      </c>
      <c r="AJ309" s="87" t="s">
        <v>130</v>
      </c>
      <c r="AK309" s="87">
        <v>1</v>
      </c>
      <c r="AL309" s="85">
        <v>0.5</v>
      </c>
      <c r="AM309" s="79" t="s">
        <v>54</v>
      </c>
      <c r="AN309" s="79" t="s">
        <v>54</v>
      </c>
      <c r="AO309" s="79">
        <v>0.1</v>
      </c>
      <c r="AP309" s="85"/>
      <c r="AQ309" s="92">
        <v>0</v>
      </c>
      <c r="AR309" s="92">
        <v>0</v>
      </c>
      <c r="AS309" s="79">
        <v>19</v>
      </c>
      <c r="AT309" s="79" t="s">
        <v>413</v>
      </c>
      <c r="AU309" s="79">
        <v>22.7</v>
      </c>
      <c r="AV309" s="79"/>
      <c r="AW309" s="79"/>
      <c r="BB309" s="79"/>
      <c r="BC309" s="79"/>
    </row>
    <row r="310" spans="1:55" ht="12.75">
      <c r="A310" s="6">
        <v>36</v>
      </c>
      <c r="B310" s="79" t="s">
        <v>389</v>
      </c>
      <c r="C310" s="80">
        <v>39314</v>
      </c>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v>3</v>
      </c>
      <c r="AC310" s="82">
        <v>39314</v>
      </c>
      <c r="AD310" s="90" t="s">
        <v>142</v>
      </c>
      <c r="AE310" s="87" t="s">
        <v>142</v>
      </c>
      <c r="AF310" s="90">
        <v>2</v>
      </c>
      <c r="AG310" s="84" t="s">
        <v>61</v>
      </c>
      <c r="AH310" s="79">
        <v>4</v>
      </c>
      <c r="AI310" s="87" t="s">
        <v>59</v>
      </c>
      <c r="AJ310" s="87" t="s">
        <v>130</v>
      </c>
      <c r="AK310" s="79">
        <v>1</v>
      </c>
      <c r="AL310" s="85">
        <v>2</v>
      </c>
      <c r="AM310" s="79" t="s">
        <v>133</v>
      </c>
      <c r="AN310" s="79" t="s">
        <v>133</v>
      </c>
      <c r="AO310" s="79">
        <v>0.4</v>
      </c>
      <c r="AP310" s="85">
        <v>0.4</v>
      </c>
      <c r="AQ310" s="85">
        <v>0.28</v>
      </c>
      <c r="AR310" s="85">
        <v>0.28</v>
      </c>
      <c r="AS310" s="79">
        <v>19</v>
      </c>
      <c r="AT310" s="79" t="s">
        <v>75</v>
      </c>
      <c r="AU310" s="79" t="s">
        <v>415</v>
      </c>
      <c r="AV310" s="79"/>
      <c r="AW310" s="79"/>
      <c r="BB310" s="79"/>
      <c r="BC310" s="79"/>
    </row>
    <row r="311" spans="1:55" ht="12.75">
      <c r="A311" s="6">
        <v>36</v>
      </c>
      <c r="B311" s="79" t="s">
        <v>389</v>
      </c>
      <c r="C311" s="80">
        <v>39314</v>
      </c>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v>3</v>
      </c>
      <c r="AC311" s="82">
        <v>39314</v>
      </c>
      <c r="AD311" s="90" t="s">
        <v>142</v>
      </c>
      <c r="AE311" s="87" t="s">
        <v>142</v>
      </c>
      <c r="AF311" s="83">
        <v>6</v>
      </c>
      <c r="AG311" s="84" t="s">
        <v>61</v>
      </c>
      <c r="AH311" s="79">
        <v>4</v>
      </c>
      <c r="AI311" s="87" t="s">
        <v>56</v>
      </c>
      <c r="AJ311" s="87" t="s">
        <v>130</v>
      </c>
      <c r="AK311" s="79">
        <v>1</v>
      </c>
      <c r="AL311" s="85">
        <v>0.28</v>
      </c>
      <c r="AM311" s="79" t="s">
        <v>54</v>
      </c>
      <c r="AN311" s="79" t="s">
        <v>54</v>
      </c>
      <c r="AO311" s="79">
        <v>0.4</v>
      </c>
      <c r="AP311" s="85">
        <v>0.4</v>
      </c>
      <c r="AQ311" s="92">
        <v>0</v>
      </c>
      <c r="AR311" s="92">
        <v>0</v>
      </c>
      <c r="AS311" s="79">
        <v>19</v>
      </c>
      <c r="AT311" s="79" t="s">
        <v>413</v>
      </c>
      <c r="AU311" s="79" t="s">
        <v>417</v>
      </c>
      <c r="AV311" s="79"/>
      <c r="AW311" s="79"/>
      <c r="BB311" s="79"/>
      <c r="BC311" s="79"/>
    </row>
    <row r="312" spans="1:55" ht="12.75">
      <c r="A312" s="6">
        <v>36</v>
      </c>
      <c r="B312" s="79" t="s">
        <v>389</v>
      </c>
      <c r="C312" s="80">
        <v>39314</v>
      </c>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v>3</v>
      </c>
      <c r="AC312" s="82">
        <v>39314</v>
      </c>
      <c r="AD312" s="90" t="s">
        <v>142</v>
      </c>
      <c r="AE312" s="87" t="s">
        <v>142</v>
      </c>
      <c r="AF312" s="83">
        <v>3</v>
      </c>
      <c r="AG312" s="84" t="s">
        <v>359</v>
      </c>
      <c r="AH312" s="79">
        <v>5</v>
      </c>
      <c r="AI312" s="87" t="s">
        <v>56</v>
      </c>
      <c r="AJ312" s="87" t="s">
        <v>130</v>
      </c>
      <c r="AK312" s="79">
        <v>1</v>
      </c>
      <c r="AL312" s="85">
        <v>0.28</v>
      </c>
      <c r="AM312" s="79" t="s">
        <v>54</v>
      </c>
      <c r="AN312" s="79" t="s">
        <v>54</v>
      </c>
      <c r="AO312" s="79">
        <v>0.4</v>
      </c>
      <c r="AP312" s="85">
        <v>0.4</v>
      </c>
      <c r="AQ312" s="92">
        <v>0</v>
      </c>
      <c r="AR312" s="92">
        <v>0</v>
      </c>
      <c r="AS312" s="79">
        <v>19</v>
      </c>
      <c r="AT312" s="79" t="s">
        <v>413</v>
      </c>
      <c r="AU312" s="79" t="s">
        <v>416</v>
      </c>
      <c r="AV312" s="79" t="s">
        <v>262</v>
      </c>
      <c r="AW312" s="79"/>
      <c r="BB312" s="79"/>
      <c r="BC312" s="79"/>
    </row>
    <row r="313" spans="1:55" ht="12.75">
      <c r="A313" s="6">
        <v>36</v>
      </c>
      <c r="B313" s="79" t="s">
        <v>389</v>
      </c>
      <c r="C313" s="80">
        <v>39314</v>
      </c>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v>3</v>
      </c>
      <c r="AC313" s="82">
        <v>39314</v>
      </c>
      <c r="AD313" s="90" t="s">
        <v>142</v>
      </c>
      <c r="AE313" s="87" t="s">
        <v>142</v>
      </c>
      <c r="AF313" s="83">
        <v>3</v>
      </c>
      <c r="AG313" s="84" t="s">
        <v>61</v>
      </c>
      <c r="AH313" s="79">
        <v>3</v>
      </c>
      <c r="AI313" s="87" t="s">
        <v>56</v>
      </c>
      <c r="AJ313" s="87" t="s">
        <v>130</v>
      </c>
      <c r="AK313" s="79">
        <v>1</v>
      </c>
      <c r="AL313" s="85">
        <v>0.28</v>
      </c>
      <c r="AM313" s="79" t="s">
        <v>54</v>
      </c>
      <c r="AN313" s="79" t="s">
        <v>54</v>
      </c>
      <c r="AO313" s="79">
        <v>0.4</v>
      </c>
      <c r="AP313" s="85">
        <v>0.4</v>
      </c>
      <c r="AQ313" s="92">
        <v>0</v>
      </c>
      <c r="AR313" s="92">
        <v>0</v>
      </c>
      <c r="AS313" s="79">
        <v>19</v>
      </c>
      <c r="AT313" s="79" t="s">
        <v>413</v>
      </c>
      <c r="AU313" s="79" t="s">
        <v>416</v>
      </c>
      <c r="AV313" s="79"/>
      <c r="AW313" s="79"/>
      <c r="BB313" s="79"/>
      <c r="BC313" s="79"/>
    </row>
    <row r="314" spans="1:55" ht="12.75">
      <c r="A314" s="6">
        <v>36</v>
      </c>
      <c r="B314" s="79" t="s">
        <v>389</v>
      </c>
      <c r="C314" s="80">
        <v>39314</v>
      </c>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v>3</v>
      </c>
      <c r="AC314" s="82">
        <v>39314</v>
      </c>
      <c r="AD314" s="90" t="s">
        <v>142</v>
      </c>
      <c r="AE314" s="87" t="s">
        <v>142</v>
      </c>
      <c r="AF314" s="83">
        <v>3</v>
      </c>
      <c r="AG314" s="105" t="s">
        <v>418</v>
      </c>
      <c r="AH314" s="114">
        <v>40</v>
      </c>
      <c r="AI314" s="79" t="s">
        <v>270</v>
      </c>
      <c r="AJ314" s="79" t="s">
        <v>130</v>
      </c>
      <c r="AK314" s="79">
        <v>2</v>
      </c>
      <c r="AL314" s="85">
        <v>0.1</v>
      </c>
      <c r="AM314" s="79" t="s">
        <v>106</v>
      </c>
      <c r="AN314" s="79" t="s">
        <v>106</v>
      </c>
      <c r="AO314" s="79">
        <v>0.1</v>
      </c>
      <c r="AP314" s="85">
        <v>0.1</v>
      </c>
      <c r="AQ314" s="92">
        <v>0</v>
      </c>
      <c r="AR314" s="92">
        <v>0</v>
      </c>
      <c r="AS314" s="79">
        <v>19</v>
      </c>
      <c r="AT314" s="79" t="s">
        <v>413</v>
      </c>
      <c r="AU314" s="79"/>
      <c r="AV314" s="79" t="s">
        <v>419</v>
      </c>
      <c r="AW314" s="79"/>
      <c r="BB314" s="79"/>
      <c r="BC314" s="79"/>
    </row>
    <row r="315" spans="1:55" ht="12.75">
      <c r="A315" s="6">
        <v>36</v>
      </c>
      <c r="B315" s="79" t="s">
        <v>389</v>
      </c>
      <c r="C315" s="80">
        <v>39314</v>
      </c>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v>3</v>
      </c>
      <c r="AC315" s="82">
        <v>39314</v>
      </c>
      <c r="AD315" s="90" t="s">
        <v>142</v>
      </c>
      <c r="AE315" s="87" t="s">
        <v>142</v>
      </c>
      <c r="AF315" s="83">
        <v>2</v>
      </c>
      <c r="AG315" s="84" t="s">
        <v>297</v>
      </c>
      <c r="AH315" s="79">
        <v>4</v>
      </c>
      <c r="AI315" s="79" t="s">
        <v>56</v>
      </c>
      <c r="AJ315" s="79" t="s">
        <v>130</v>
      </c>
      <c r="AK315" s="79">
        <v>1</v>
      </c>
      <c r="AL315" s="85">
        <v>0.5</v>
      </c>
      <c r="AM315" s="79" t="s">
        <v>54</v>
      </c>
      <c r="AN315" s="79" t="s">
        <v>54</v>
      </c>
      <c r="AO315" s="79">
        <v>0.25</v>
      </c>
      <c r="AP315" s="85">
        <v>0.25</v>
      </c>
      <c r="AQ315" s="92">
        <v>0</v>
      </c>
      <c r="AR315" s="92">
        <v>0</v>
      </c>
      <c r="AS315" s="79">
        <v>19</v>
      </c>
      <c r="AT315" s="79" t="s">
        <v>413</v>
      </c>
      <c r="AU315" s="79" t="s">
        <v>420</v>
      </c>
      <c r="AV315" s="79"/>
      <c r="AW315" s="79"/>
      <c r="BB315" s="79"/>
      <c r="BC315" s="79"/>
    </row>
    <row r="316" spans="1:55" ht="12.75">
      <c r="A316" s="6">
        <v>36</v>
      </c>
      <c r="B316" s="79" t="s">
        <v>389</v>
      </c>
      <c r="C316" s="80">
        <v>39314</v>
      </c>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v>3</v>
      </c>
      <c r="AC316" s="82">
        <v>39314</v>
      </c>
      <c r="AD316" s="90" t="s">
        <v>142</v>
      </c>
      <c r="AE316" s="87" t="s">
        <v>142</v>
      </c>
      <c r="AF316" s="83">
        <v>2</v>
      </c>
      <c r="AG316" s="84"/>
      <c r="AH316" s="79">
        <v>5</v>
      </c>
      <c r="AI316" s="79" t="s">
        <v>56</v>
      </c>
      <c r="AJ316" s="79" t="s">
        <v>130</v>
      </c>
      <c r="AK316" s="79">
        <v>1</v>
      </c>
      <c r="AL316" s="85">
        <v>0.1</v>
      </c>
      <c r="AM316" s="79" t="s">
        <v>54</v>
      </c>
      <c r="AN316" s="79" t="s">
        <v>54</v>
      </c>
      <c r="AO316" s="79">
        <v>0.2</v>
      </c>
      <c r="AP316" s="85">
        <v>0.2</v>
      </c>
      <c r="AQ316" s="92">
        <v>0</v>
      </c>
      <c r="AR316" s="92">
        <v>0</v>
      </c>
      <c r="AS316" s="79">
        <v>19</v>
      </c>
      <c r="AT316" s="79" t="s">
        <v>413</v>
      </c>
      <c r="AU316" s="79" t="s">
        <v>420</v>
      </c>
      <c r="AV316" s="79"/>
      <c r="AW316" s="79"/>
      <c r="BB316" s="79"/>
      <c r="BC316" s="79"/>
    </row>
    <row r="317" spans="1:55" ht="12.75">
      <c r="A317" s="6">
        <v>36</v>
      </c>
      <c r="B317" s="79" t="s">
        <v>389</v>
      </c>
      <c r="C317" s="80">
        <v>39314</v>
      </c>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v>3</v>
      </c>
      <c r="AC317" s="82">
        <v>39314</v>
      </c>
      <c r="AD317" s="83" t="s">
        <v>142</v>
      </c>
      <c r="AE317" s="79" t="s">
        <v>142</v>
      </c>
      <c r="AF317" s="83">
        <v>1</v>
      </c>
      <c r="AG317" s="84" t="s">
        <v>263</v>
      </c>
      <c r="AH317" s="79">
        <v>5</v>
      </c>
      <c r="AI317" s="79" t="s">
        <v>56</v>
      </c>
      <c r="AJ317" s="79" t="s">
        <v>130</v>
      </c>
      <c r="AK317" s="79">
        <v>1</v>
      </c>
      <c r="AL317" s="85"/>
      <c r="AM317" s="79" t="s">
        <v>54</v>
      </c>
      <c r="AN317" s="79" t="s">
        <v>54</v>
      </c>
      <c r="AO317" s="79">
        <v>0.2</v>
      </c>
      <c r="AP317" s="85"/>
      <c r="AQ317" s="92">
        <v>0</v>
      </c>
      <c r="AR317" s="92">
        <v>0</v>
      </c>
      <c r="AS317" s="79">
        <v>19</v>
      </c>
      <c r="AT317" s="79" t="s">
        <v>413</v>
      </c>
      <c r="AU317" s="79" t="s">
        <v>421</v>
      </c>
      <c r="AV317" s="79"/>
      <c r="AW317" s="79"/>
      <c r="BB317" s="79"/>
      <c r="BC317" s="79"/>
    </row>
    <row r="318" spans="1:55" ht="12.75">
      <c r="A318" s="6">
        <v>36</v>
      </c>
      <c r="B318" s="79" t="s">
        <v>389</v>
      </c>
      <c r="C318" s="80">
        <v>39314</v>
      </c>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v>3</v>
      </c>
      <c r="AC318" s="82">
        <v>39314</v>
      </c>
      <c r="AD318" s="83" t="s">
        <v>142</v>
      </c>
      <c r="AE318" s="79" t="s">
        <v>142</v>
      </c>
      <c r="AF318" s="83">
        <v>2</v>
      </c>
      <c r="AG318" s="84" t="s">
        <v>263</v>
      </c>
      <c r="AH318" s="79">
        <v>5</v>
      </c>
      <c r="AI318" s="79" t="s">
        <v>59</v>
      </c>
      <c r="AJ318" s="79" t="s">
        <v>130</v>
      </c>
      <c r="AK318" s="79">
        <v>1</v>
      </c>
      <c r="AL318" s="85">
        <v>0.1</v>
      </c>
      <c r="AM318" s="79" t="s">
        <v>52</v>
      </c>
      <c r="AN318" s="79" t="s">
        <v>52</v>
      </c>
      <c r="AO318" s="79">
        <v>0.2</v>
      </c>
      <c r="AP318" s="85">
        <v>0.2</v>
      </c>
      <c r="AQ318" s="92">
        <v>0</v>
      </c>
      <c r="AR318" s="92">
        <v>0</v>
      </c>
      <c r="AS318" s="79">
        <v>19</v>
      </c>
      <c r="AT318" s="79" t="s">
        <v>413</v>
      </c>
      <c r="AU318" s="79" t="s">
        <v>59</v>
      </c>
      <c r="AV318" s="79"/>
      <c r="AW318" s="79"/>
      <c r="BB318" s="79"/>
      <c r="BC318" s="79"/>
    </row>
    <row r="319" spans="1:55" ht="12.75">
      <c r="A319" s="6">
        <v>36</v>
      </c>
      <c r="B319" s="79" t="s">
        <v>389</v>
      </c>
      <c r="C319" s="80">
        <v>39314</v>
      </c>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v>3</v>
      </c>
      <c r="AC319" s="82">
        <v>39314</v>
      </c>
      <c r="AD319" s="83" t="s">
        <v>142</v>
      </c>
      <c r="AE319" s="79" t="s">
        <v>142</v>
      </c>
      <c r="AF319" s="83">
        <v>2</v>
      </c>
      <c r="AG319" s="84" t="s">
        <v>360</v>
      </c>
      <c r="AH319" s="79">
        <v>4</v>
      </c>
      <c r="AI319" s="79" t="s">
        <v>59</v>
      </c>
      <c r="AJ319" s="79" t="s">
        <v>130</v>
      </c>
      <c r="AK319" s="79">
        <v>1</v>
      </c>
      <c r="AL319" s="85">
        <v>0.1</v>
      </c>
      <c r="AM319" s="79" t="s">
        <v>52</v>
      </c>
      <c r="AN319" s="79" t="s">
        <v>52</v>
      </c>
      <c r="AO319" s="79">
        <v>0.2</v>
      </c>
      <c r="AP319" s="85">
        <v>0.2</v>
      </c>
      <c r="AQ319" s="92">
        <v>0</v>
      </c>
      <c r="AR319" s="92">
        <v>0</v>
      </c>
      <c r="AS319" s="79">
        <v>19</v>
      </c>
      <c r="AT319" s="79" t="s">
        <v>413</v>
      </c>
      <c r="AU319" s="79" t="s">
        <v>59</v>
      </c>
      <c r="AV319" s="79"/>
      <c r="AW319" s="79"/>
      <c r="BB319" s="79"/>
      <c r="BC319" s="79"/>
    </row>
    <row r="320" spans="1:55" ht="12.75">
      <c r="A320" s="6">
        <v>36</v>
      </c>
      <c r="B320" s="79" t="s">
        <v>389</v>
      </c>
      <c r="C320" s="80">
        <v>39314</v>
      </c>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v>3</v>
      </c>
      <c r="AC320" s="82">
        <v>39314</v>
      </c>
      <c r="AD320" s="83" t="s">
        <v>142</v>
      </c>
      <c r="AE320" s="79" t="s">
        <v>142</v>
      </c>
      <c r="AF320" s="83">
        <v>3</v>
      </c>
      <c r="AG320" s="84" t="s">
        <v>422</v>
      </c>
      <c r="AH320" s="79">
        <v>5</v>
      </c>
      <c r="AI320" s="79" t="s">
        <v>56</v>
      </c>
      <c r="AJ320" s="79" t="s">
        <v>130</v>
      </c>
      <c r="AK320" s="79">
        <v>1</v>
      </c>
      <c r="AL320" s="85">
        <v>0.1</v>
      </c>
      <c r="AM320" s="79" t="s">
        <v>718</v>
      </c>
      <c r="AN320" s="79" t="s">
        <v>163</v>
      </c>
      <c r="AO320" s="79">
        <v>0.1</v>
      </c>
      <c r="AP320" s="85">
        <v>0.1</v>
      </c>
      <c r="AQ320" s="92">
        <v>0</v>
      </c>
      <c r="AR320" s="92">
        <v>0</v>
      </c>
      <c r="AS320" s="79">
        <v>0</v>
      </c>
      <c r="AT320" s="79" t="s">
        <v>413</v>
      </c>
      <c r="AU320" s="79" t="s">
        <v>421</v>
      </c>
      <c r="AV320" s="79"/>
      <c r="AW320" s="79"/>
      <c r="BB320" s="79"/>
      <c r="BC320" s="79"/>
    </row>
    <row r="321" spans="1:55" ht="12.75">
      <c r="A321" s="6">
        <v>36</v>
      </c>
      <c r="B321" s="79" t="s">
        <v>389</v>
      </c>
      <c r="C321" s="80">
        <v>39314</v>
      </c>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v>3</v>
      </c>
      <c r="AC321" s="82">
        <v>39314</v>
      </c>
      <c r="AD321" s="83" t="s">
        <v>142</v>
      </c>
      <c r="AE321" s="79" t="s">
        <v>142</v>
      </c>
      <c r="AF321" s="83">
        <v>2</v>
      </c>
      <c r="AG321" s="84" t="s">
        <v>297</v>
      </c>
      <c r="AH321" s="79">
        <v>4</v>
      </c>
      <c r="AI321" s="79" t="s">
        <v>56</v>
      </c>
      <c r="AJ321" s="79" t="s">
        <v>130</v>
      </c>
      <c r="AK321" s="79">
        <v>1</v>
      </c>
      <c r="AL321" s="85">
        <v>0.5</v>
      </c>
      <c r="AM321" s="79" t="s">
        <v>54</v>
      </c>
      <c r="AN321" s="79" t="s">
        <v>54</v>
      </c>
      <c r="AO321" s="79">
        <v>0.2</v>
      </c>
      <c r="AP321" s="85">
        <v>0.2</v>
      </c>
      <c r="AQ321" s="92">
        <v>0</v>
      </c>
      <c r="AR321" s="92">
        <v>0</v>
      </c>
      <c r="AS321" s="79">
        <v>19</v>
      </c>
      <c r="AT321" s="79" t="s">
        <v>413</v>
      </c>
      <c r="AU321" s="79" t="s">
        <v>421</v>
      </c>
      <c r="AV321" s="79"/>
      <c r="AW321" s="79"/>
      <c r="BB321" s="79"/>
      <c r="BC321" s="79"/>
    </row>
    <row r="322" spans="1:55" ht="12.75">
      <c r="A322" s="6">
        <v>36</v>
      </c>
      <c r="B322" s="79" t="s">
        <v>389</v>
      </c>
      <c r="C322" s="80">
        <v>39314</v>
      </c>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v>3</v>
      </c>
      <c r="AC322" s="82">
        <v>39314</v>
      </c>
      <c r="AD322" s="83" t="s">
        <v>142</v>
      </c>
      <c r="AE322" s="79" t="s">
        <v>142</v>
      </c>
      <c r="AF322" s="83">
        <v>2</v>
      </c>
      <c r="AG322" s="84" t="s">
        <v>297</v>
      </c>
      <c r="AH322" s="79">
        <v>4</v>
      </c>
      <c r="AI322" s="79" t="s">
        <v>59</v>
      </c>
      <c r="AJ322" s="79" t="s">
        <v>130</v>
      </c>
      <c r="AK322" s="79">
        <v>1</v>
      </c>
      <c r="AL322" s="85">
        <v>0.5</v>
      </c>
      <c r="AM322" s="79" t="s">
        <v>54</v>
      </c>
      <c r="AN322" s="79" t="s">
        <v>54</v>
      </c>
      <c r="AO322" s="79">
        <v>0.3</v>
      </c>
      <c r="AP322" s="85">
        <v>0.3</v>
      </c>
      <c r="AQ322" s="92">
        <v>0</v>
      </c>
      <c r="AR322" s="92">
        <v>0</v>
      </c>
      <c r="AS322" s="79">
        <v>19</v>
      </c>
      <c r="AT322" s="79" t="s">
        <v>413</v>
      </c>
      <c r="AU322" s="79" t="s">
        <v>59</v>
      </c>
      <c r="AV322" s="79"/>
      <c r="AW322" s="79"/>
      <c r="BB322" s="79"/>
      <c r="BC322" s="79"/>
    </row>
    <row r="323" spans="1:55" ht="12.75">
      <c r="A323" s="6">
        <v>36</v>
      </c>
      <c r="B323" s="79" t="s">
        <v>389</v>
      </c>
      <c r="C323" s="80">
        <v>39314</v>
      </c>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v>3</v>
      </c>
      <c r="AC323" s="82">
        <v>39314</v>
      </c>
      <c r="AD323" s="83" t="s">
        <v>142</v>
      </c>
      <c r="AE323" s="79" t="s">
        <v>142</v>
      </c>
      <c r="AF323" s="83">
        <v>3</v>
      </c>
      <c r="AG323" s="84"/>
      <c r="AH323" s="79">
        <v>5</v>
      </c>
      <c r="AI323" s="79" t="s">
        <v>56</v>
      </c>
      <c r="AJ323" s="79" t="s">
        <v>130</v>
      </c>
      <c r="AK323" s="79">
        <v>1</v>
      </c>
      <c r="AL323" s="85">
        <v>0.1</v>
      </c>
      <c r="AM323" s="79" t="s">
        <v>54</v>
      </c>
      <c r="AN323" s="79" t="s">
        <v>54</v>
      </c>
      <c r="AO323" s="79">
        <v>0.4</v>
      </c>
      <c r="AP323" s="85">
        <v>0.4</v>
      </c>
      <c r="AQ323" s="92">
        <v>0</v>
      </c>
      <c r="AR323" s="92">
        <v>0</v>
      </c>
      <c r="AS323" s="79">
        <v>19</v>
      </c>
      <c r="AT323" s="79" t="s">
        <v>413</v>
      </c>
      <c r="AU323" s="79" t="s">
        <v>421</v>
      </c>
      <c r="AV323" s="79" t="s">
        <v>423</v>
      </c>
      <c r="AW323" s="79"/>
      <c r="BB323" s="79"/>
      <c r="BC323" s="79"/>
    </row>
    <row r="324" spans="1:55" ht="12.75">
      <c r="A324" s="6">
        <v>36</v>
      </c>
      <c r="B324" s="79" t="s">
        <v>389</v>
      </c>
      <c r="C324" s="80">
        <v>39314</v>
      </c>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v>3</v>
      </c>
      <c r="AC324" s="82">
        <v>39314</v>
      </c>
      <c r="AD324" s="83" t="s">
        <v>142</v>
      </c>
      <c r="AE324" s="79" t="s">
        <v>142</v>
      </c>
      <c r="AF324" s="83">
        <v>8</v>
      </c>
      <c r="AG324" s="84"/>
      <c r="AH324" s="79">
        <v>4</v>
      </c>
      <c r="AI324" s="79" t="s">
        <v>56</v>
      </c>
      <c r="AJ324" s="79" t="s">
        <v>130</v>
      </c>
      <c r="AK324" s="79">
        <v>1</v>
      </c>
      <c r="AL324" s="85">
        <v>0.1</v>
      </c>
      <c r="AM324" s="79" t="s">
        <v>54</v>
      </c>
      <c r="AN324" s="79" t="s">
        <v>54</v>
      </c>
      <c r="AO324" s="79">
        <v>0.4</v>
      </c>
      <c r="AP324" s="85">
        <v>0.4</v>
      </c>
      <c r="AQ324" s="92">
        <v>0</v>
      </c>
      <c r="AR324" s="92">
        <v>0</v>
      </c>
      <c r="AS324" s="79">
        <v>19</v>
      </c>
      <c r="AT324" s="79" t="s">
        <v>413</v>
      </c>
      <c r="AU324" s="79" t="s">
        <v>421</v>
      </c>
      <c r="AV324" s="79"/>
      <c r="AW324" s="79"/>
      <c r="BB324" s="79"/>
      <c r="BC324" s="79"/>
    </row>
    <row r="325" spans="1:55" ht="12.75">
      <c r="A325" s="6">
        <v>36</v>
      </c>
      <c r="B325" s="79" t="s">
        <v>389</v>
      </c>
      <c r="C325" s="80">
        <v>39314</v>
      </c>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v>3</v>
      </c>
      <c r="AC325" s="82">
        <v>39314</v>
      </c>
      <c r="AD325" s="83" t="s">
        <v>142</v>
      </c>
      <c r="AE325" s="79" t="s">
        <v>142</v>
      </c>
      <c r="AF325" s="83">
        <v>1</v>
      </c>
      <c r="AG325" s="84"/>
      <c r="AH325" s="79">
        <v>3</v>
      </c>
      <c r="AI325" s="79" t="s">
        <v>56</v>
      </c>
      <c r="AJ325" s="79" t="s">
        <v>130</v>
      </c>
      <c r="AK325" s="79">
        <v>1</v>
      </c>
      <c r="AL325" s="85">
        <v>0.1</v>
      </c>
      <c r="AM325" s="79" t="s">
        <v>54</v>
      </c>
      <c r="AN325" s="79" t="s">
        <v>54</v>
      </c>
      <c r="AO325" s="79">
        <v>0.4</v>
      </c>
      <c r="AP325" s="85">
        <v>0.4</v>
      </c>
      <c r="AQ325" s="92">
        <v>0</v>
      </c>
      <c r="AR325" s="92">
        <v>0</v>
      </c>
      <c r="AS325" s="79">
        <v>19</v>
      </c>
      <c r="AT325" s="79" t="s">
        <v>413</v>
      </c>
      <c r="AU325" s="79" t="s">
        <v>421</v>
      </c>
      <c r="AV325" s="79"/>
      <c r="AW325" s="79"/>
      <c r="BB325" s="79"/>
      <c r="BC325" s="79"/>
    </row>
    <row r="326" spans="1:55" ht="12.75">
      <c r="A326" s="6">
        <v>36</v>
      </c>
      <c r="B326" s="79" t="s">
        <v>389</v>
      </c>
      <c r="C326" s="80">
        <v>39314</v>
      </c>
      <c r="D326" s="79"/>
      <c r="E326" s="79"/>
      <c r="F326" s="79"/>
      <c r="G326" s="79"/>
      <c r="H326" s="79"/>
      <c r="I326" s="79"/>
      <c r="J326" s="79" t="s">
        <v>424</v>
      </c>
      <c r="K326" s="79"/>
      <c r="L326" s="79"/>
      <c r="M326" s="79"/>
      <c r="N326" s="79"/>
      <c r="O326" s="79"/>
      <c r="P326" s="79"/>
      <c r="Q326" s="79"/>
      <c r="R326" s="79"/>
      <c r="S326" s="79"/>
      <c r="T326" s="79"/>
      <c r="U326" s="79"/>
      <c r="V326" s="79"/>
      <c r="W326" s="79"/>
      <c r="X326" s="79"/>
      <c r="Y326" s="79"/>
      <c r="Z326" s="79"/>
      <c r="AA326" s="79"/>
      <c r="AB326" s="79">
        <v>3</v>
      </c>
      <c r="AC326" s="82">
        <v>39314</v>
      </c>
      <c r="AD326" s="83" t="s">
        <v>142</v>
      </c>
      <c r="AE326" s="79" t="s">
        <v>142</v>
      </c>
      <c r="AF326" s="83">
        <v>4</v>
      </c>
      <c r="AG326" s="84" t="s">
        <v>297</v>
      </c>
      <c r="AH326" s="79">
        <v>5</v>
      </c>
      <c r="AI326" s="79" t="s">
        <v>56</v>
      </c>
      <c r="AJ326" s="79" t="s">
        <v>130</v>
      </c>
      <c r="AK326" s="79">
        <v>1</v>
      </c>
      <c r="AL326" s="85">
        <v>0.2</v>
      </c>
      <c r="AM326" s="79" t="s">
        <v>54</v>
      </c>
      <c r="AN326" s="79" t="s">
        <v>54</v>
      </c>
      <c r="AO326" s="79">
        <v>0.3</v>
      </c>
      <c r="AP326" s="85">
        <v>0.3</v>
      </c>
      <c r="AQ326" s="92">
        <v>0</v>
      </c>
      <c r="AR326" s="92">
        <v>0</v>
      </c>
      <c r="AS326" s="79">
        <v>19</v>
      </c>
      <c r="AT326" s="79" t="s">
        <v>413</v>
      </c>
      <c r="AU326" s="79"/>
      <c r="AV326" s="79"/>
      <c r="AW326" s="79"/>
      <c r="BB326" s="79"/>
      <c r="BC326" s="79"/>
    </row>
    <row r="327" spans="1:55" ht="12.75">
      <c r="A327" s="6">
        <v>36</v>
      </c>
      <c r="B327" s="79" t="s">
        <v>389</v>
      </c>
      <c r="C327" s="80">
        <v>39314</v>
      </c>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v>3</v>
      </c>
      <c r="AC327" s="82">
        <v>39314</v>
      </c>
      <c r="AD327" s="83" t="s">
        <v>142</v>
      </c>
      <c r="AE327" s="79" t="s">
        <v>142</v>
      </c>
      <c r="AF327" s="83">
        <v>3</v>
      </c>
      <c r="AG327" s="84" t="s">
        <v>359</v>
      </c>
      <c r="AH327" s="79">
        <v>5</v>
      </c>
      <c r="AI327" s="79" t="s">
        <v>59</v>
      </c>
      <c r="AJ327" s="79" t="s">
        <v>139</v>
      </c>
      <c r="AK327" s="79">
        <v>1</v>
      </c>
      <c r="AL327" s="85">
        <v>1</v>
      </c>
      <c r="AM327" s="79" t="s">
        <v>54</v>
      </c>
      <c r="AN327" s="79" t="s">
        <v>54</v>
      </c>
      <c r="AO327" s="79">
        <v>0.3</v>
      </c>
      <c r="AP327" s="85">
        <v>0.3</v>
      </c>
      <c r="AQ327" s="92">
        <v>0</v>
      </c>
      <c r="AR327" s="92">
        <v>0</v>
      </c>
      <c r="AS327" s="79">
        <v>19</v>
      </c>
      <c r="AT327" s="79" t="s">
        <v>413</v>
      </c>
      <c r="AU327" s="79"/>
      <c r="AV327" s="79"/>
      <c r="AW327" s="79"/>
      <c r="BB327" s="79"/>
      <c r="BC327" s="79"/>
    </row>
    <row r="328" spans="1:55" ht="12.75">
      <c r="A328" s="6">
        <v>36</v>
      </c>
      <c r="B328" s="79" t="s">
        <v>389</v>
      </c>
      <c r="C328" s="80">
        <v>39314</v>
      </c>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v>3</v>
      </c>
      <c r="AC328" s="82">
        <v>39314</v>
      </c>
      <c r="AD328" s="83" t="s">
        <v>142</v>
      </c>
      <c r="AE328" s="79" t="s">
        <v>142</v>
      </c>
      <c r="AF328" s="83">
        <v>2</v>
      </c>
      <c r="AG328" s="84" t="s">
        <v>353</v>
      </c>
      <c r="AH328" s="79">
        <v>5</v>
      </c>
      <c r="AI328" s="79" t="s">
        <v>319</v>
      </c>
      <c r="AJ328" s="79" t="s">
        <v>139</v>
      </c>
      <c r="AK328" s="115" t="s">
        <v>425</v>
      </c>
      <c r="AL328" s="85">
        <v>0.3</v>
      </c>
      <c r="AM328" s="79" t="s">
        <v>54</v>
      </c>
      <c r="AN328" s="79" t="s">
        <v>54</v>
      </c>
      <c r="AO328" s="79">
        <v>0.5</v>
      </c>
      <c r="AP328" s="85">
        <v>0.5</v>
      </c>
      <c r="AQ328" s="92">
        <v>0</v>
      </c>
      <c r="AR328" s="92">
        <v>0</v>
      </c>
      <c r="AS328" s="79">
        <v>19</v>
      </c>
      <c r="AT328" s="79" t="s">
        <v>413</v>
      </c>
      <c r="AU328" s="79"/>
      <c r="AV328" s="79"/>
      <c r="AW328" s="79"/>
      <c r="BB328" s="79"/>
      <c r="BC328" s="79"/>
    </row>
    <row r="329" spans="1:55" ht="12.75">
      <c r="A329" s="6">
        <v>36</v>
      </c>
      <c r="B329" s="79" t="s">
        <v>389</v>
      </c>
      <c r="C329" s="80">
        <v>39314</v>
      </c>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v>3</v>
      </c>
      <c r="AC329" s="82">
        <v>39314</v>
      </c>
      <c r="AD329" s="83" t="s">
        <v>142</v>
      </c>
      <c r="AE329" s="79" t="s">
        <v>142</v>
      </c>
      <c r="AF329" s="83">
        <v>1</v>
      </c>
      <c r="AG329" s="84" t="s">
        <v>158</v>
      </c>
      <c r="AH329" s="79">
        <v>4</v>
      </c>
      <c r="AI329" s="79" t="s">
        <v>319</v>
      </c>
      <c r="AJ329" s="79" t="s">
        <v>139</v>
      </c>
      <c r="AK329" s="115" t="s">
        <v>425</v>
      </c>
      <c r="AL329" s="85">
        <v>0.3</v>
      </c>
      <c r="AM329" s="79" t="s">
        <v>54</v>
      </c>
      <c r="AN329" s="79" t="s">
        <v>54</v>
      </c>
      <c r="AO329" s="79">
        <v>0.5</v>
      </c>
      <c r="AP329" s="85">
        <v>0.5</v>
      </c>
      <c r="AQ329" s="92">
        <v>0</v>
      </c>
      <c r="AR329" s="92">
        <v>0</v>
      </c>
      <c r="AS329" s="79">
        <v>19</v>
      </c>
      <c r="AT329" s="79" t="s">
        <v>413</v>
      </c>
      <c r="AU329" s="79"/>
      <c r="AV329" s="79"/>
      <c r="AW329" s="79"/>
      <c r="BB329" s="79"/>
      <c r="BC329" s="79"/>
    </row>
    <row r="330" spans="1:55" ht="12.75">
      <c r="A330" s="6">
        <v>36</v>
      </c>
      <c r="B330" s="79" t="s">
        <v>389</v>
      </c>
      <c r="C330" s="80">
        <v>39314</v>
      </c>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v>3</v>
      </c>
      <c r="AC330" s="82">
        <v>39314</v>
      </c>
      <c r="AD330" s="83" t="s">
        <v>142</v>
      </c>
      <c r="AE330" s="79" t="s">
        <v>142</v>
      </c>
      <c r="AF330" s="83">
        <v>1</v>
      </c>
      <c r="AG330" s="105" t="s">
        <v>81</v>
      </c>
      <c r="AH330" s="105" t="s">
        <v>81</v>
      </c>
      <c r="AI330" s="79" t="s">
        <v>59</v>
      </c>
      <c r="AJ330" s="79" t="s">
        <v>139</v>
      </c>
      <c r="AK330" s="79">
        <v>1</v>
      </c>
      <c r="AL330" s="85">
        <v>0.5</v>
      </c>
      <c r="AM330" s="79" t="s">
        <v>54</v>
      </c>
      <c r="AN330" s="79" t="s">
        <v>54</v>
      </c>
      <c r="AO330" s="79">
        <v>0.3</v>
      </c>
      <c r="AP330" s="85">
        <v>0.3</v>
      </c>
      <c r="AQ330" s="92">
        <v>0</v>
      </c>
      <c r="AR330" s="92">
        <v>0</v>
      </c>
      <c r="AS330" s="79">
        <v>19</v>
      </c>
      <c r="AT330" s="79" t="s">
        <v>413</v>
      </c>
      <c r="AU330" s="79"/>
      <c r="AV330" s="79"/>
      <c r="AW330" s="79"/>
      <c r="BB330" s="79"/>
      <c r="BC330" s="79"/>
    </row>
    <row r="331" spans="1:55" ht="12.75">
      <c r="A331" s="6">
        <v>36</v>
      </c>
      <c r="B331" s="79" t="s">
        <v>389</v>
      </c>
      <c r="C331" s="80">
        <v>39314</v>
      </c>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v>3</v>
      </c>
      <c r="AC331" s="82">
        <v>39314</v>
      </c>
      <c r="AD331" s="83" t="s">
        <v>142</v>
      </c>
      <c r="AE331" s="79" t="s">
        <v>142</v>
      </c>
      <c r="AF331" s="83">
        <v>1</v>
      </c>
      <c r="AG331" s="84" t="s">
        <v>297</v>
      </c>
      <c r="AH331" s="79">
        <v>4</v>
      </c>
      <c r="AI331" s="79" t="s">
        <v>56</v>
      </c>
      <c r="AJ331" s="79"/>
      <c r="AK331" s="79"/>
      <c r="AL331" s="85">
        <v>0.5</v>
      </c>
      <c r="AM331" s="79" t="s">
        <v>164</v>
      </c>
      <c r="AN331" s="79" t="s">
        <v>164</v>
      </c>
      <c r="AO331" s="79">
        <v>0.3</v>
      </c>
      <c r="AP331" s="85">
        <v>0.3</v>
      </c>
      <c r="AQ331" s="92">
        <v>0</v>
      </c>
      <c r="AR331" s="92">
        <v>0</v>
      </c>
      <c r="AS331" s="79">
        <v>19</v>
      </c>
      <c r="AT331" s="79" t="s">
        <v>413</v>
      </c>
      <c r="AU331" s="79"/>
      <c r="AV331" s="79"/>
      <c r="AW331" s="79"/>
      <c r="BB331" s="79"/>
      <c r="BC331" s="79"/>
    </row>
    <row r="332" spans="1:55" ht="12.75">
      <c r="A332" s="6">
        <v>36</v>
      </c>
      <c r="B332" s="79" t="s">
        <v>389</v>
      </c>
      <c r="C332" s="80">
        <v>39314</v>
      </c>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v>3</v>
      </c>
      <c r="AC332" s="82">
        <v>39314</v>
      </c>
      <c r="AD332" s="83" t="s">
        <v>142</v>
      </c>
      <c r="AE332" s="79" t="s">
        <v>142</v>
      </c>
      <c r="AF332" s="83">
        <v>1</v>
      </c>
      <c r="AG332" s="84"/>
      <c r="AH332" s="79">
        <v>5</v>
      </c>
      <c r="AI332" s="79" t="s">
        <v>56</v>
      </c>
      <c r="AJ332" s="79"/>
      <c r="AK332" s="79"/>
      <c r="AL332" s="85">
        <v>0.5</v>
      </c>
      <c r="AM332" s="79" t="s">
        <v>164</v>
      </c>
      <c r="AN332" s="79" t="s">
        <v>164</v>
      </c>
      <c r="AO332" s="79">
        <v>0.3</v>
      </c>
      <c r="AP332" s="85">
        <v>0.3</v>
      </c>
      <c r="AQ332" s="92">
        <v>0</v>
      </c>
      <c r="AR332" s="92">
        <v>0</v>
      </c>
      <c r="AS332" s="79">
        <v>19</v>
      </c>
      <c r="AT332" s="79" t="s">
        <v>413</v>
      </c>
      <c r="AU332" s="79"/>
      <c r="AV332" s="79"/>
      <c r="AW332" s="79"/>
      <c r="BB332" s="79"/>
      <c r="BC332" s="79"/>
    </row>
    <row r="333" spans="1:55" ht="12.75">
      <c r="A333" s="6">
        <v>36</v>
      </c>
      <c r="B333" s="79" t="s">
        <v>389</v>
      </c>
      <c r="C333" s="80">
        <v>39314</v>
      </c>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v>3</v>
      </c>
      <c r="AC333" s="82">
        <v>39314</v>
      </c>
      <c r="AD333" s="83" t="s">
        <v>142</v>
      </c>
      <c r="AE333" s="79" t="s">
        <v>142</v>
      </c>
      <c r="AF333" s="83">
        <v>5</v>
      </c>
      <c r="AG333" s="84"/>
      <c r="AH333" s="79">
        <v>4</v>
      </c>
      <c r="AI333" s="79" t="s">
        <v>56</v>
      </c>
      <c r="AJ333" s="79"/>
      <c r="AK333" s="79"/>
      <c r="AL333" s="85">
        <v>0.5</v>
      </c>
      <c r="AM333" s="79" t="s">
        <v>164</v>
      </c>
      <c r="AN333" s="79" t="s">
        <v>164</v>
      </c>
      <c r="AO333" s="79">
        <v>0.3</v>
      </c>
      <c r="AP333" s="85">
        <v>0.3</v>
      </c>
      <c r="AQ333" s="92">
        <v>0</v>
      </c>
      <c r="AR333" s="92">
        <v>0</v>
      </c>
      <c r="AS333" s="79">
        <v>19</v>
      </c>
      <c r="AT333" s="79" t="s">
        <v>413</v>
      </c>
      <c r="AU333" s="79"/>
      <c r="AV333" s="79"/>
      <c r="AW333" s="79"/>
      <c r="BB333" s="79"/>
      <c r="BC333" s="79"/>
    </row>
    <row r="334" spans="1:55" ht="12.75">
      <c r="A334" s="6">
        <v>36</v>
      </c>
      <c r="B334" s="79" t="s">
        <v>389</v>
      </c>
      <c r="C334" s="80">
        <v>39314</v>
      </c>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v>3</v>
      </c>
      <c r="AC334" s="82">
        <v>39314</v>
      </c>
      <c r="AD334" s="83" t="s">
        <v>142</v>
      </c>
      <c r="AE334" s="79" t="s">
        <v>142</v>
      </c>
      <c r="AF334" s="83">
        <v>1</v>
      </c>
      <c r="AG334" s="84"/>
      <c r="AH334" s="79">
        <v>4</v>
      </c>
      <c r="AI334" s="79" t="s">
        <v>56</v>
      </c>
      <c r="AJ334" s="79" t="s">
        <v>154</v>
      </c>
      <c r="AK334" s="79">
        <v>1</v>
      </c>
      <c r="AL334" s="85">
        <v>0.25</v>
      </c>
      <c r="AM334" s="79" t="s">
        <v>52</v>
      </c>
      <c r="AN334" s="79" t="s">
        <v>52</v>
      </c>
      <c r="AO334" s="79">
        <v>0.2</v>
      </c>
      <c r="AP334" s="85"/>
      <c r="AQ334" s="92">
        <v>0</v>
      </c>
      <c r="AR334" s="92">
        <v>0</v>
      </c>
      <c r="AS334" s="79">
        <v>19</v>
      </c>
      <c r="AT334" s="79" t="s">
        <v>413</v>
      </c>
      <c r="AU334" s="79"/>
      <c r="AV334" s="79"/>
      <c r="AW334" s="79"/>
      <c r="BB334" s="79"/>
      <c r="BC334" s="79"/>
    </row>
    <row r="335" spans="1:55" ht="12.75">
      <c r="A335" s="6">
        <v>36</v>
      </c>
      <c r="B335" s="79" t="s">
        <v>389</v>
      </c>
      <c r="C335" s="80">
        <v>39314</v>
      </c>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v>3</v>
      </c>
      <c r="AC335" s="82">
        <v>39314</v>
      </c>
      <c r="AD335" s="83" t="s">
        <v>142</v>
      </c>
      <c r="AE335" s="79" t="s">
        <v>142</v>
      </c>
      <c r="AF335" s="83">
        <v>1</v>
      </c>
      <c r="AG335" s="105" t="s">
        <v>81</v>
      </c>
      <c r="AH335" s="79">
        <v>4</v>
      </c>
      <c r="AI335" s="79" t="s">
        <v>59</v>
      </c>
      <c r="AJ335" s="79" t="s">
        <v>154</v>
      </c>
      <c r="AK335" s="79">
        <v>1</v>
      </c>
      <c r="AL335" s="85">
        <v>0.3</v>
      </c>
      <c r="AM335" s="79" t="s">
        <v>54</v>
      </c>
      <c r="AN335" s="87" t="s">
        <v>54</v>
      </c>
      <c r="AO335" s="79">
        <v>0.2</v>
      </c>
      <c r="AP335" s="85">
        <v>0.2</v>
      </c>
      <c r="AQ335" s="92">
        <v>0</v>
      </c>
      <c r="AR335" s="92">
        <v>0</v>
      </c>
      <c r="AS335" s="79">
        <v>19</v>
      </c>
      <c r="AT335" s="79" t="s">
        <v>413</v>
      </c>
      <c r="AU335" s="79" t="s">
        <v>426</v>
      </c>
      <c r="AV335" s="79"/>
      <c r="AW335" s="79"/>
      <c r="BB335" s="79"/>
      <c r="BC335" s="79"/>
    </row>
    <row r="336" spans="1:55" ht="12.75">
      <c r="A336" s="6">
        <v>36</v>
      </c>
      <c r="B336" s="79" t="s">
        <v>389</v>
      </c>
      <c r="C336" s="80">
        <v>39314</v>
      </c>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v>3</v>
      </c>
      <c r="AC336" s="82">
        <v>39314</v>
      </c>
      <c r="AD336" s="83" t="s">
        <v>142</v>
      </c>
      <c r="AE336" s="79" t="s">
        <v>142</v>
      </c>
      <c r="AF336" s="83">
        <v>7</v>
      </c>
      <c r="AG336" s="84" t="s">
        <v>297</v>
      </c>
      <c r="AH336" s="79">
        <v>3</v>
      </c>
      <c r="AI336" s="79" t="s">
        <v>56</v>
      </c>
      <c r="AJ336" s="79" t="s">
        <v>130</v>
      </c>
      <c r="AK336" s="79">
        <v>2</v>
      </c>
      <c r="AL336" s="85">
        <v>0.1</v>
      </c>
      <c r="AM336" s="79" t="s">
        <v>163</v>
      </c>
      <c r="AN336" s="79" t="s">
        <v>163</v>
      </c>
      <c r="AO336" s="79">
        <v>0.15</v>
      </c>
      <c r="AP336" s="85"/>
      <c r="AQ336" s="92">
        <v>0</v>
      </c>
      <c r="AR336" s="92">
        <v>0</v>
      </c>
      <c r="AS336" s="79"/>
      <c r="AT336" s="79" t="s">
        <v>413</v>
      </c>
      <c r="AU336" s="79"/>
      <c r="AV336" s="79"/>
      <c r="AW336" s="79"/>
      <c r="BB336" s="79"/>
      <c r="BC336" s="87"/>
    </row>
    <row r="337" spans="1:55" ht="12.75">
      <c r="A337" s="6">
        <v>38</v>
      </c>
      <c r="B337" s="79" t="s">
        <v>429</v>
      </c>
      <c r="C337" s="80">
        <v>39241</v>
      </c>
      <c r="D337" s="79" t="s">
        <v>449</v>
      </c>
      <c r="E337" s="79">
        <v>4321650</v>
      </c>
      <c r="F337" s="79">
        <v>697047</v>
      </c>
      <c r="G337" s="79">
        <v>134</v>
      </c>
      <c r="H337" s="79" t="s">
        <v>450</v>
      </c>
      <c r="I337" s="79"/>
      <c r="J337" s="87">
        <v>502</v>
      </c>
      <c r="K337" s="79"/>
      <c r="L337" s="79">
        <v>4321951</v>
      </c>
      <c r="M337" s="79">
        <v>697622</v>
      </c>
      <c r="N337" s="79">
        <v>139</v>
      </c>
      <c r="O337" s="79">
        <v>27</v>
      </c>
      <c r="P337" s="81">
        <v>0.44375</v>
      </c>
      <c r="Q337" s="81">
        <v>0.6805555555555555</v>
      </c>
      <c r="R337" s="79" t="s">
        <v>199</v>
      </c>
      <c r="S337" s="79">
        <v>24</v>
      </c>
      <c r="T337" s="79">
        <v>14</v>
      </c>
      <c r="U337" s="79">
        <v>14.5</v>
      </c>
      <c r="V337" s="79">
        <v>24</v>
      </c>
      <c r="W337" s="79">
        <v>16</v>
      </c>
      <c r="X337" s="79">
        <v>16</v>
      </c>
      <c r="Y337" s="87" t="s">
        <v>50</v>
      </c>
      <c r="Z337" s="87" t="s">
        <v>51</v>
      </c>
      <c r="AA337" s="87" t="s">
        <v>50</v>
      </c>
      <c r="AB337" s="79">
        <v>2</v>
      </c>
      <c r="AC337" s="82">
        <v>39241</v>
      </c>
      <c r="AD337" s="83" t="s">
        <v>142</v>
      </c>
      <c r="AE337" s="79" t="s">
        <v>142</v>
      </c>
      <c r="AF337" s="83">
        <v>150</v>
      </c>
      <c r="AG337" s="79"/>
      <c r="AH337" s="79">
        <v>1</v>
      </c>
      <c r="AI337" s="79" t="s">
        <v>451</v>
      </c>
      <c r="AJ337" s="79" t="s">
        <v>53</v>
      </c>
      <c r="AK337" s="79">
        <v>2</v>
      </c>
      <c r="AL337" s="85">
        <v>0.75</v>
      </c>
      <c r="AM337" s="79" t="s">
        <v>452</v>
      </c>
      <c r="AN337" s="79" t="s">
        <v>133</v>
      </c>
      <c r="AO337" s="79">
        <v>1.2</v>
      </c>
      <c r="AP337" s="85"/>
      <c r="AQ337" s="85">
        <v>0.1</v>
      </c>
      <c r="AR337" s="85">
        <v>0.01</v>
      </c>
      <c r="AS337" s="79"/>
      <c r="AT337" s="79" t="s">
        <v>453</v>
      </c>
      <c r="AU337" s="87"/>
      <c r="AV337" s="79"/>
      <c r="AW337" s="79"/>
      <c r="BB337" s="79"/>
      <c r="BC337" s="79"/>
    </row>
    <row r="338" spans="1:55" ht="12.75">
      <c r="A338" s="6">
        <v>38</v>
      </c>
      <c r="B338" s="79" t="s">
        <v>429</v>
      </c>
      <c r="C338" s="80">
        <v>39241</v>
      </c>
      <c r="D338" s="79"/>
      <c r="E338" s="79"/>
      <c r="F338" s="79"/>
      <c r="G338" s="79"/>
      <c r="H338" s="79"/>
      <c r="I338" s="79"/>
      <c r="J338" s="87">
        <v>503</v>
      </c>
      <c r="K338" s="79"/>
      <c r="L338" s="79"/>
      <c r="M338" s="79"/>
      <c r="N338" s="79"/>
      <c r="O338" s="79"/>
      <c r="P338" s="79"/>
      <c r="Q338" s="79"/>
      <c r="R338" s="79"/>
      <c r="S338" s="79"/>
      <c r="T338" s="79"/>
      <c r="U338" s="79"/>
      <c r="V338" s="79"/>
      <c r="W338" s="79"/>
      <c r="X338" s="79"/>
      <c r="Y338" s="79"/>
      <c r="Z338" s="79"/>
      <c r="AA338" s="79"/>
      <c r="AB338" s="79">
        <v>2</v>
      </c>
      <c r="AC338" s="82">
        <v>39241</v>
      </c>
      <c r="AD338" s="83" t="s">
        <v>142</v>
      </c>
      <c r="AE338" s="79" t="s">
        <v>142</v>
      </c>
      <c r="AF338" s="83">
        <v>250</v>
      </c>
      <c r="AG338" s="79"/>
      <c r="AH338" s="79">
        <v>1</v>
      </c>
      <c r="AI338" s="79" t="s">
        <v>454</v>
      </c>
      <c r="AJ338" s="79" t="s">
        <v>54</v>
      </c>
      <c r="AK338" s="79">
        <v>0</v>
      </c>
      <c r="AL338" s="85">
        <v>1.25</v>
      </c>
      <c r="AM338" s="79" t="s">
        <v>452</v>
      </c>
      <c r="AN338" s="79" t="s">
        <v>133</v>
      </c>
      <c r="AO338" s="79">
        <v>1</v>
      </c>
      <c r="AP338" s="85"/>
      <c r="AQ338" s="85">
        <v>0.225</v>
      </c>
      <c r="AR338" s="85">
        <v>0.2</v>
      </c>
      <c r="AS338" s="79"/>
      <c r="AT338" s="79"/>
      <c r="AU338" s="87"/>
      <c r="AV338" s="79"/>
      <c r="AW338" s="79"/>
      <c r="BB338" s="79"/>
      <c r="BC338" s="79"/>
    </row>
    <row r="339" spans="1:55" ht="12.75">
      <c r="A339" s="6">
        <v>38</v>
      </c>
      <c r="B339" s="79" t="s">
        <v>429</v>
      </c>
      <c r="C339" s="80">
        <v>39241</v>
      </c>
      <c r="D339" s="87"/>
      <c r="E339" s="87"/>
      <c r="F339" s="87"/>
      <c r="G339" s="87"/>
      <c r="H339" s="87"/>
      <c r="I339" s="87"/>
      <c r="J339" s="87">
        <v>504</v>
      </c>
      <c r="K339" s="87"/>
      <c r="L339" s="87"/>
      <c r="M339" s="87"/>
      <c r="N339" s="87"/>
      <c r="O339" s="87"/>
      <c r="P339" s="87"/>
      <c r="Q339" s="87"/>
      <c r="R339" s="87"/>
      <c r="S339" s="87"/>
      <c r="T339" s="87"/>
      <c r="U339" s="87"/>
      <c r="V339" s="87"/>
      <c r="W339" s="87"/>
      <c r="X339" s="87"/>
      <c r="Y339" s="87"/>
      <c r="Z339" s="87"/>
      <c r="AA339" s="87"/>
      <c r="AB339" s="79">
        <v>2</v>
      </c>
      <c r="AC339" s="82">
        <v>39241</v>
      </c>
      <c r="AD339" s="83" t="s">
        <v>142</v>
      </c>
      <c r="AE339" s="79" t="s">
        <v>142</v>
      </c>
      <c r="AF339" s="83">
        <v>300</v>
      </c>
      <c r="AG339" s="79"/>
      <c r="AH339" s="79">
        <v>1</v>
      </c>
      <c r="AI339" s="79" t="s">
        <v>103</v>
      </c>
      <c r="AJ339" s="79" t="s">
        <v>54</v>
      </c>
      <c r="AK339" s="79">
        <v>0</v>
      </c>
      <c r="AL339" s="85">
        <v>1</v>
      </c>
      <c r="AM339" s="79" t="s">
        <v>54</v>
      </c>
      <c r="AN339" s="79" t="s">
        <v>455</v>
      </c>
      <c r="AO339" s="79"/>
      <c r="AP339" s="85">
        <v>0.1</v>
      </c>
      <c r="AQ339" s="92">
        <v>0</v>
      </c>
      <c r="AR339" s="85">
        <v>0.03</v>
      </c>
      <c r="AS339" s="79">
        <v>15.5</v>
      </c>
      <c r="AT339" s="79">
        <v>99</v>
      </c>
      <c r="AU339" s="87"/>
      <c r="AV339" s="79"/>
      <c r="AW339" s="79"/>
      <c r="BB339" s="79"/>
      <c r="BC339" s="79"/>
    </row>
    <row r="340" spans="1:55" ht="12.75">
      <c r="A340" s="6">
        <v>38</v>
      </c>
      <c r="B340" s="79" t="s">
        <v>429</v>
      </c>
      <c r="C340" s="80">
        <v>39241</v>
      </c>
      <c r="D340" s="87"/>
      <c r="E340" s="87"/>
      <c r="F340" s="87"/>
      <c r="G340" s="87"/>
      <c r="H340" s="87"/>
      <c r="I340" s="87"/>
      <c r="J340" s="87">
        <v>504</v>
      </c>
      <c r="K340" s="87"/>
      <c r="L340" s="87"/>
      <c r="M340" s="87"/>
      <c r="N340" s="87"/>
      <c r="O340" s="87"/>
      <c r="P340" s="87"/>
      <c r="Q340" s="87"/>
      <c r="R340" s="87"/>
      <c r="S340" s="87"/>
      <c r="T340" s="87"/>
      <c r="U340" s="87"/>
      <c r="V340" s="87"/>
      <c r="W340" s="87"/>
      <c r="X340" s="87"/>
      <c r="Y340" s="87"/>
      <c r="Z340" s="87"/>
      <c r="AA340" s="87"/>
      <c r="AB340" s="79">
        <v>2</v>
      </c>
      <c r="AC340" s="82">
        <v>39241</v>
      </c>
      <c r="AD340" s="83" t="s">
        <v>142</v>
      </c>
      <c r="AE340" s="79" t="s">
        <v>142</v>
      </c>
      <c r="AF340" s="83">
        <v>150</v>
      </c>
      <c r="AG340" s="79"/>
      <c r="AH340" s="79">
        <v>1</v>
      </c>
      <c r="AI340" s="79" t="s">
        <v>90</v>
      </c>
      <c r="AJ340" s="79" t="s">
        <v>54</v>
      </c>
      <c r="AK340" s="79">
        <v>0</v>
      </c>
      <c r="AL340" s="85">
        <v>1</v>
      </c>
      <c r="AM340" s="79" t="s">
        <v>54</v>
      </c>
      <c r="AN340" s="79" t="s">
        <v>54</v>
      </c>
      <c r="AO340" s="79"/>
      <c r="AP340" s="85">
        <v>0.6</v>
      </c>
      <c r="AQ340" s="85">
        <v>0.08</v>
      </c>
      <c r="AR340" s="85">
        <v>0.06</v>
      </c>
      <c r="AS340" s="79">
        <v>14.5</v>
      </c>
      <c r="AT340" s="79">
        <v>99</v>
      </c>
      <c r="AU340" s="87"/>
      <c r="AV340" s="79"/>
      <c r="AW340" s="79"/>
      <c r="BB340" s="79"/>
      <c r="BC340" s="79"/>
    </row>
    <row r="341" spans="1:55" ht="12.75">
      <c r="A341" s="6">
        <v>38</v>
      </c>
      <c r="B341" s="79" t="s">
        <v>429</v>
      </c>
      <c r="C341" s="80">
        <v>39241</v>
      </c>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79">
        <v>2</v>
      </c>
      <c r="AC341" s="82">
        <v>39241</v>
      </c>
      <c r="AD341" s="83" t="s">
        <v>142</v>
      </c>
      <c r="AE341" s="79" t="s">
        <v>142</v>
      </c>
      <c r="AF341" s="83">
        <v>125</v>
      </c>
      <c r="AG341" s="79"/>
      <c r="AH341" s="79">
        <v>1</v>
      </c>
      <c r="AI341" s="79" t="s">
        <v>56</v>
      </c>
      <c r="AJ341" s="79" t="s">
        <v>54</v>
      </c>
      <c r="AK341" s="79">
        <v>0</v>
      </c>
      <c r="AL341" s="85"/>
      <c r="AM341" s="79" t="s">
        <v>54</v>
      </c>
      <c r="AN341" s="79" t="s">
        <v>54</v>
      </c>
      <c r="AO341" s="79">
        <v>1</v>
      </c>
      <c r="AP341" s="85">
        <v>0.6</v>
      </c>
      <c r="AQ341" s="85">
        <v>0.01</v>
      </c>
      <c r="AR341" s="85">
        <v>0.2</v>
      </c>
      <c r="AS341" s="79">
        <v>16.5</v>
      </c>
      <c r="AT341" s="79">
        <v>99</v>
      </c>
      <c r="AU341" s="79" t="s">
        <v>152</v>
      </c>
      <c r="AV341" s="79" t="s">
        <v>456</v>
      </c>
      <c r="AW341" s="79"/>
      <c r="BB341" s="79"/>
      <c r="BC341" s="79"/>
    </row>
    <row r="342" spans="1:55" ht="12.75">
      <c r="A342" s="6">
        <v>38</v>
      </c>
      <c r="B342" s="79" t="s">
        <v>429</v>
      </c>
      <c r="C342" s="80">
        <v>39241</v>
      </c>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79">
        <v>2</v>
      </c>
      <c r="AC342" s="82">
        <v>39241</v>
      </c>
      <c r="AD342" s="83" t="s">
        <v>142</v>
      </c>
      <c r="AE342" s="79" t="s">
        <v>142</v>
      </c>
      <c r="AF342" s="83">
        <v>600</v>
      </c>
      <c r="AG342" s="79"/>
      <c r="AH342" s="79">
        <v>1</v>
      </c>
      <c r="AI342" s="79" t="s">
        <v>165</v>
      </c>
      <c r="AJ342" s="79" t="s">
        <v>54</v>
      </c>
      <c r="AK342" s="79">
        <v>0</v>
      </c>
      <c r="AL342" s="85">
        <v>0.35</v>
      </c>
      <c r="AM342" s="79" t="s">
        <v>54</v>
      </c>
      <c r="AN342" s="79" t="s">
        <v>54</v>
      </c>
      <c r="AO342" s="79">
        <v>0.45</v>
      </c>
      <c r="AP342" s="85">
        <v>0.45</v>
      </c>
      <c r="AQ342" s="85">
        <v>0.11</v>
      </c>
      <c r="AR342" s="85">
        <v>0.11</v>
      </c>
      <c r="AS342" s="79"/>
      <c r="AT342" s="79"/>
      <c r="AU342" s="79"/>
      <c r="AV342" s="79" t="s">
        <v>457</v>
      </c>
      <c r="AW342" s="79"/>
      <c r="BB342" s="79"/>
      <c r="BC342" s="79"/>
    </row>
    <row r="343" spans="1:55" ht="12.75">
      <c r="A343" s="6">
        <v>38</v>
      </c>
      <c r="B343" s="79" t="s">
        <v>429</v>
      </c>
      <c r="C343" s="80">
        <v>39241</v>
      </c>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79">
        <v>2</v>
      </c>
      <c r="AC343" s="82">
        <v>39241</v>
      </c>
      <c r="AD343" s="83" t="s">
        <v>142</v>
      </c>
      <c r="AE343" s="79" t="s">
        <v>142</v>
      </c>
      <c r="AF343" s="83">
        <v>50</v>
      </c>
      <c r="AG343" s="79"/>
      <c r="AH343" s="79"/>
      <c r="AI343" s="79" t="s">
        <v>90</v>
      </c>
      <c r="AJ343" s="79"/>
      <c r="AK343" s="79"/>
      <c r="AL343" s="85"/>
      <c r="AM343" s="79" t="s">
        <v>164</v>
      </c>
      <c r="AN343" s="79" t="s">
        <v>164</v>
      </c>
      <c r="AO343" s="79"/>
      <c r="AP343" s="85"/>
      <c r="AQ343" s="92">
        <v>0</v>
      </c>
      <c r="AR343" s="92">
        <v>0</v>
      </c>
      <c r="AS343" s="79"/>
      <c r="AT343" s="79"/>
      <c r="AU343" s="79" t="s">
        <v>253</v>
      </c>
      <c r="AV343" s="79" t="s">
        <v>458</v>
      </c>
      <c r="AW343" s="79"/>
      <c r="BB343" s="79"/>
      <c r="BC343" s="79"/>
    </row>
    <row r="344" spans="1:55" ht="12.75">
      <c r="A344" s="6">
        <v>38</v>
      </c>
      <c r="B344" s="79" t="s">
        <v>429</v>
      </c>
      <c r="C344" s="80">
        <v>39241</v>
      </c>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79">
        <v>2</v>
      </c>
      <c r="AC344" s="82">
        <v>39241</v>
      </c>
      <c r="AD344" s="83" t="s">
        <v>142</v>
      </c>
      <c r="AE344" s="79" t="s">
        <v>142</v>
      </c>
      <c r="AF344" s="83">
        <v>100</v>
      </c>
      <c r="AG344" s="79"/>
      <c r="AH344" s="79">
        <v>1</v>
      </c>
      <c r="AI344" s="79" t="s">
        <v>103</v>
      </c>
      <c r="AJ344" s="79" t="s">
        <v>53</v>
      </c>
      <c r="AK344" s="79">
        <v>0</v>
      </c>
      <c r="AL344" s="85">
        <v>6</v>
      </c>
      <c r="AM344" s="79" t="s">
        <v>52</v>
      </c>
      <c r="AN344" s="79" t="s">
        <v>52</v>
      </c>
      <c r="AO344" s="79">
        <v>0.3</v>
      </c>
      <c r="AP344" s="85"/>
      <c r="AQ344" s="85">
        <v>0.09</v>
      </c>
      <c r="AR344" s="85">
        <v>0.09</v>
      </c>
      <c r="AS344" s="79"/>
      <c r="AT344" s="79" t="s">
        <v>459</v>
      </c>
      <c r="AU344" s="79" t="s">
        <v>258</v>
      </c>
      <c r="AV344" s="79"/>
      <c r="AW344" s="79"/>
      <c r="BB344" s="79"/>
      <c r="BC344" s="79"/>
    </row>
    <row r="345" spans="1:55" ht="12.75">
      <c r="A345" s="6">
        <v>38</v>
      </c>
      <c r="B345" s="79" t="s">
        <v>429</v>
      </c>
      <c r="C345" s="80">
        <v>39241</v>
      </c>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v>2</v>
      </c>
      <c r="AC345" s="82">
        <v>39241</v>
      </c>
      <c r="AD345" s="83" t="s">
        <v>142</v>
      </c>
      <c r="AE345" s="79" t="s">
        <v>142</v>
      </c>
      <c r="AF345" s="83">
        <v>250</v>
      </c>
      <c r="AG345" s="79"/>
      <c r="AH345" s="79" t="s">
        <v>287</v>
      </c>
      <c r="AI345" s="79" t="s">
        <v>103</v>
      </c>
      <c r="AJ345" s="79" t="s">
        <v>53</v>
      </c>
      <c r="AK345" s="79">
        <v>0</v>
      </c>
      <c r="AL345" s="85">
        <v>0.2</v>
      </c>
      <c r="AM345" s="79" t="s">
        <v>54</v>
      </c>
      <c r="AN345" s="79" t="s">
        <v>54</v>
      </c>
      <c r="AO345" s="79">
        <v>0.4</v>
      </c>
      <c r="AP345" s="85">
        <v>0.4</v>
      </c>
      <c r="AQ345" s="85">
        <v>0</v>
      </c>
      <c r="AR345" s="85">
        <v>0</v>
      </c>
      <c r="AS345" s="79"/>
      <c r="AT345" s="79"/>
      <c r="AU345" s="79" t="s">
        <v>407</v>
      </c>
      <c r="AV345" s="79"/>
      <c r="AW345" s="79"/>
      <c r="BB345" s="79"/>
      <c r="BC345" s="79"/>
    </row>
    <row r="346" spans="1:55" ht="12.75">
      <c r="A346" s="6">
        <v>38</v>
      </c>
      <c r="B346" s="79" t="s">
        <v>429</v>
      </c>
      <c r="C346" s="80">
        <v>39241</v>
      </c>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v>2</v>
      </c>
      <c r="AC346" s="82">
        <v>39241</v>
      </c>
      <c r="AD346" s="83" t="s">
        <v>142</v>
      </c>
      <c r="AE346" s="79" t="s">
        <v>142</v>
      </c>
      <c r="AF346" s="83">
        <v>200</v>
      </c>
      <c r="AG346" s="79"/>
      <c r="AH346" s="79">
        <v>1</v>
      </c>
      <c r="AI346" s="79" t="s">
        <v>103</v>
      </c>
      <c r="AJ346" s="79" t="s">
        <v>53</v>
      </c>
      <c r="AK346" s="79">
        <v>0</v>
      </c>
      <c r="AL346" s="85">
        <v>0.2</v>
      </c>
      <c r="AM346" s="79" t="s">
        <v>54</v>
      </c>
      <c r="AN346" s="79" t="s">
        <v>54</v>
      </c>
      <c r="AO346" s="79">
        <v>1.8</v>
      </c>
      <c r="AP346" s="85">
        <v>1.8</v>
      </c>
      <c r="AQ346" s="85">
        <v>0.26</v>
      </c>
      <c r="AR346" s="85">
        <v>0.01</v>
      </c>
      <c r="AS346" s="79"/>
      <c r="AT346" s="79">
        <v>138</v>
      </c>
      <c r="AU346" s="79" t="s">
        <v>411</v>
      </c>
      <c r="AV346" s="79"/>
      <c r="AW346" s="79"/>
      <c r="BB346" s="79"/>
      <c r="BC346" s="79"/>
    </row>
    <row r="347" spans="1:55" ht="12.75">
      <c r="A347" s="6">
        <v>38</v>
      </c>
      <c r="B347" s="79" t="s">
        <v>429</v>
      </c>
      <c r="C347" s="80">
        <v>39241</v>
      </c>
      <c r="D347" s="79"/>
      <c r="E347" s="79"/>
      <c r="F347" s="79"/>
      <c r="G347" s="79"/>
      <c r="H347" s="79"/>
      <c r="I347" s="79"/>
      <c r="J347" s="87" t="s">
        <v>460</v>
      </c>
      <c r="K347" s="79"/>
      <c r="L347" s="79"/>
      <c r="M347" s="79"/>
      <c r="N347" s="79"/>
      <c r="O347" s="79"/>
      <c r="P347" s="79"/>
      <c r="Q347" s="79"/>
      <c r="R347" s="79"/>
      <c r="S347" s="79"/>
      <c r="T347" s="79"/>
      <c r="U347" s="79"/>
      <c r="V347" s="79"/>
      <c r="W347" s="79"/>
      <c r="X347" s="79"/>
      <c r="Y347" s="79"/>
      <c r="Z347" s="79"/>
      <c r="AA347" s="79"/>
      <c r="AB347" s="79">
        <v>2</v>
      </c>
      <c r="AC347" s="82">
        <v>39241</v>
      </c>
      <c r="AD347" s="83" t="s">
        <v>142</v>
      </c>
      <c r="AE347" s="79" t="s">
        <v>142</v>
      </c>
      <c r="AF347" s="83">
        <v>50</v>
      </c>
      <c r="AG347" s="79"/>
      <c r="AH347" s="79">
        <v>1</v>
      </c>
      <c r="AI347" s="79" t="s">
        <v>165</v>
      </c>
      <c r="AJ347" s="79" t="s">
        <v>53</v>
      </c>
      <c r="AK347" s="79">
        <v>0</v>
      </c>
      <c r="AL347" s="85">
        <v>1</v>
      </c>
      <c r="AM347" s="79" t="s">
        <v>54</v>
      </c>
      <c r="AN347" s="79" t="s">
        <v>54</v>
      </c>
      <c r="AO347" s="79">
        <v>0.6</v>
      </c>
      <c r="AP347" s="85">
        <v>0.9</v>
      </c>
      <c r="AQ347" s="85">
        <v>0.02</v>
      </c>
      <c r="AR347" s="85">
        <v>0</v>
      </c>
      <c r="AS347" s="79">
        <v>16</v>
      </c>
      <c r="AT347" s="79">
        <v>138</v>
      </c>
      <c r="AU347" s="87"/>
      <c r="AV347" s="79"/>
      <c r="AW347" s="79"/>
      <c r="BB347" s="79"/>
      <c r="BC347" s="79"/>
    </row>
    <row r="348" spans="1:55" ht="12.75">
      <c r="A348" s="6">
        <v>38</v>
      </c>
      <c r="B348" s="79" t="s">
        <v>429</v>
      </c>
      <c r="C348" s="80">
        <v>39241</v>
      </c>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v>2</v>
      </c>
      <c r="AC348" s="82">
        <v>39241</v>
      </c>
      <c r="AD348" s="83" t="s">
        <v>142</v>
      </c>
      <c r="AE348" s="79" t="s">
        <v>142</v>
      </c>
      <c r="AF348" s="83">
        <v>50</v>
      </c>
      <c r="AG348" s="79"/>
      <c r="AH348" s="79">
        <v>1</v>
      </c>
      <c r="AI348" s="79" t="s">
        <v>388</v>
      </c>
      <c r="AJ348" s="79" t="s">
        <v>53</v>
      </c>
      <c r="AK348" s="79">
        <v>0</v>
      </c>
      <c r="AL348" s="85">
        <v>0.5</v>
      </c>
      <c r="AM348" s="79" t="s">
        <v>54</v>
      </c>
      <c r="AN348" s="79" t="s">
        <v>54</v>
      </c>
      <c r="AO348" s="79">
        <v>1.1</v>
      </c>
      <c r="AP348" s="85">
        <v>0.23</v>
      </c>
      <c r="AQ348" s="85">
        <v>0.26</v>
      </c>
      <c r="AR348" s="85">
        <v>0.04</v>
      </c>
      <c r="AS348" s="79">
        <v>16</v>
      </c>
      <c r="AT348" s="79">
        <v>139</v>
      </c>
      <c r="AU348" s="79" t="s">
        <v>461</v>
      </c>
      <c r="AV348" s="79"/>
      <c r="AW348" s="79"/>
      <c r="BB348" s="79"/>
      <c r="BC348" s="79"/>
    </row>
    <row r="349" spans="1:55" ht="12.75">
      <c r="A349" s="6">
        <v>38</v>
      </c>
      <c r="B349" s="79" t="s">
        <v>429</v>
      </c>
      <c r="C349" s="80">
        <v>39318</v>
      </c>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87">
        <v>3</v>
      </c>
      <c r="AC349" s="82">
        <v>39318</v>
      </c>
      <c r="AD349" s="90" t="s">
        <v>142</v>
      </c>
      <c r="AE349" s="87" t="s">
        <v>142</v>
      </c>
      <c r="AF349" s="90">
        <v>1</v>
      </c>
      <c r="AG349" s="79"/>
      <c r="AH349" s="114"/>
      <c r="AI349" s="87" t="s">
        <v>103</v>
      </c>
      <c r="AJ349" s="79" t="s">
        <v>203</v>
      </c>
      <c r="AK349" s="79">
        <v>1</v>
      </c>
      <c r="AL349" s="85">
        <v>0</v>
      </c>
      <c r="AM349" s="79" t="s">
        <v>164</v>
      </c>
      <c r="AN349" s="79" t="s">
        <v>106</v>
      </c>
      <c r="AO349" s="128">
        <v>0.09840000000000002</v>
      </c>
      <c r="AP349" s="85"/>
      <c r="AQ349" s="85">
        <v>0</v>
      </c>
      <c r="AR349" s="92">
        <v>0</v>
      </c>
      <c r="AS349" s="79">
        <v>24.3</v>
      </c>
      <c r="AT349" s="79"/>
      <c r="AU349" s="87"/>
      <c r="AV349" s="87" t="s">
        <v>462</v>
      </c>
      <c r="AW349" s="79"/>
      <c r="BB349" s="79"/>
      <c r="BC349" s="79"/>
    </row>
    <row r="350" spans="1:55" ht="12.75">
      <c r="A350" s="6">
        <v>38</v>
      </c>
      <c r="B350" s="79" t="s">
        <v>429</v>
      </c>
      <c r="C350" s="80">
        <v>39318</v>
      </c>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87">
        <v>3</v>
      </c>
      <c r="AC350" s="82">
        <v>39318</v>
      </c>
      <c r="AD350" s="90" t="s">
        <v>142</v>
      </c>
      <c r="AE350" s="87" t="s">
        <v>142</v>
      </c>
      <c r="AF350" s="90">
        <v>3</v>
      </c>
      <c r="AG350" s="79"/>
      <c r="AH350" s="79">
        <v>4</v>
      </c>
      <c r="AI350" s="87" t="s">
        <v>103</v>
      </c>
      <c r="AJ350" s="79" t="s">
        <v>203</v>
      </c>
      <c r="AK350" s="79">
        <v>1</v>
      </c>
      <c r="AL350" s="85">
        <v>0</v>
      </c>
      <c r="AM350" s="79" t="s">
        <v>164</v>
      </c>
      <c r="AN350" s="79" t="s">
        <v>106</v>
      </c>
      <c r="AO350" s="128">
        <v>0.164</v>
      </c>
      <c r="AP350" s="85"/>
      <c r="AQ350" s="85">
        <v>0</v>
      </c>
      <c r="AR350" s="92">
        <v>0</v>
      </c>
      <c r="AS350" s="79">
        <v>24.3</v>
      </c>
      <c r="AT350" s="79"/>
      <c r="AU350" s="87"/>
      <c r="AV350" s="87" t="s">
        <v>462</v>
      </c>
      <c r="AW350" s="79"/>
      <c r="BB350" s="79"/>
      <c r="BC350" s="79"/>
    </row>
    <row r="351" spans="1:55" ht="12.75">
      <c r="A351" s="6">
        <v>38</v>
      </c>
      <c r="B351" s="79" t="s">
        <v>429</v>
      </c>
      <c r="C351" s="80">
        <v>39318</v>
      </c>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87">
        <v>3</v>
      </c>
      <c r="AC351" s="82">
        <v>39318</v>
      </c>
      <c r="AD351" s="90" t="s">
        <v>142</v>
      </c>
      <c r="AE351" s="87" t="s">
        <v>142</v>
      </c>
      <c r="AF351" s="90">
        <v>1</v>
      </c>
      <c r="AG351" s="79"/>
      <c r="AH351" s="79">
        <v>4</v>
      </c>
      <c r="AI351" s="87" t="s">
        <v>103</v>
      </c>
      <c r="AJ351" s="79" t="s">
        <v>203</v>
      </c>
      <c r="AK351" s="79">
        <v>1</v>
      </c>
      <c r="AL351" s="85">
        <v>0</v>
      </c>
      <c r="AM351" s="79" t="s">
        <v>164</v>
      </c>
      <c r="AN351" s="79" t="s">
        <v>106</v>
      </c>
      <c r="AO351" s="128">
        <v>0.328</v>
      </c>
      <c r="AP351" s="85"/>
      <c r="AQ351" s="85">
        <v>0</v>
      </c>
      <c r="AR351" s="92">
        <v>0</v>
      </c>
      <c r="AS351" s="79">
        <v>24.3</v>
      </c>
      <c r="AT351" s="79"/>
      <c r="AU351" s="87"/>
      <c r="AV351" s="87" t="s">
        <v>462</v>
      </c>
      <c r="AW351" s="79"/>
      <c r="BB351" s="79"/>
      <c r="BC351" s="79"/>
    </row>
    <row r="352" spans="1:55" ht="12.75">
      <c r="A352" s="6">
        <v>38</v>
      </c>
      <c r="B352" s="79" t="s">
        <v>429</v>
      </c>
      <c r="C352" s="80">
        <v>39318</v>
      </c>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87">
        <v>3</v>
      </c>
      <c r="AC352" s="82">
        <v>39318</v>
      </c>
      <c r="AD352" s="90" t="s">
        <v>142</v>
      </c>
      <c r="AE352" s="87" t="s">
        <v>142</v>
      </c>
      <c r="AF352" s="90">
        <v>2</v>
      </c>
      <c r="AG352" s="79"/>
      <c r="AH352" s="79">
        <v>5</v>
      </c>
      <c r="AI352" s="87" t="s">
        <v>463</v>
      </c>
      <c r="AJ352" s="79" t="s">
        <v>203</v>
      </c>
      <c r="AK352" s="79">
        <v>1</v>
      </c>
      <c r="AL352" s="85">
        <v>0</v>
      </c>
      <c r="AM352" s="79" t="s">
        <v>54</v>
      </c>
      <c r="AN352" s="79" t="s">
        <v>54</v>
      </c>
      <c r="AO352" s="128">
        <v>0.09840000000000002</v>
      </c>
      <c r="AP352" s="85"/>
      <c r="AQ352" s="85">
        <v>0</v>
      </c>
      <c r="AR352" s="92">
        <v>0</v>
      </c>
      <c r="AS352" s="79">
        <v>24.3</v>
      </c>
      <c r="AT352" s="79"/>
      <c r="AU352" s="87"/>
      <c r="AV352" s="87" t="s">
        <v>464</v>
      </c>
      <c r="AW352" s="79"/>
      <c r="BB352" s="79"/>
      <c r="BC352" s="79"/>
    </row>
    <row r="353" spans="1:55" ht="12.75">
      <c r="A353" s="6">
        <v>38</v>
      </c>
      <c r="B353" s="79" t="s">
        <v>429</v>
      </c>
      <c r="C353" s="80">
        <v>39318</v>
      </c>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87">
        <v>3</v>
      </c>
      <c r="AC353" s="82">
        <v>39318</v>
      </c>
      <c r="AD353" s="90" t="s">
        <v>142</v>
      </c>
      <c r="AE353" s="87" t="s">
        <v>142</v>
      </c>
      <c r="AF353" s="90">
        <v>2</v>
      </c>
      <c r="AG353" s="79">
        <v>45</v>
      </c>
      <c r="AH353" s="79">
        <v>5</v>
      </c>
      <c r="AI353" s="87" t="s">
        <v>88</v>
      </c>
      <c r="AJ353" s="79" t="s">
        <v>203</v>
      </c>
      <c r="AK353" s="79">
        <v>1</v>
      </c>
      <c r="AL353" s="85">
        <v>0</v>
      </c>
      <c r="AM353" s="79" t="s">
        <v>160</v>
      </c>
      <c r="AN353" s="79" t="s">
        <v>54</v>
      </c>
      <c r="AO353" s="128">
        <v>0.49200000000000005</v>
      </c>
      <c r="AP353" s="85"/>
      <c r="AQ353" s="85">
        <v>0</v>
      </c>
      <c r="AR353" s="92">
        <v>0</v>
      </c>
      <c r="AS353" s="79">
        <v>22.2</v>
      </c>
      <c r="AT353" s="79"/>
      <c r="AU353" s="79"/>
      <c r="AV353" s="79" t="s">
        <v>465</v>
      </c>
      <c r="AW353" s="79"/>
      <c r="BB353" s="101"/>
      <c r="BC353" s="79"/>
    </row>
    <row r="354" spans="1:55" ht="12.75">
      <c r="A354" s="6">
        <v>38</v>
      </c>
      <c r="B354" s="79" t="s">
        <v>429</v>
      </c>
      <c r="C354" s="80">
        <v>39318</v>
      </c>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87">
        <v>3</v>
      </c>
      <c r="AC354" s="82">
        <v>39318</v>
      </c>
      <c r="AD354" s="90" t="s">
        <v>142</v>
      </c>
      <c r="AE354" s="87" t="s">
        <v>142</v>
      </c>
      <c r="AF354" s="90">
        <v>4</v>
      </c>
      <c r="AG354" s="79">
        <v>40</v>
      </c>
      <c r="AH354" s="79">
        <v>3</v>
      </c>
      <c r="AI354" s="87" t="s">
        <v>88</v>
      </c>
      <c r="AJ354" s="87" t="s">
        <v>203</v>
      </c>
      <c r="AK354" s="87">
        <v>1</v>
      </c>
      <c r="AL354" s="92">
        <v>0</v>
      </c>
      <c r="AM354" s="79" t="s">
        <v>160</v>
      </c>
      <c r="AN354" s="79" t="s">
        <v>54</v>
      </c>
      <c r="AO354" s="128">
        <v>0.49200000000000005</v>
      </c>
      <c r="AP354" s="85"/>
      <c r="AQ354" s="85">
        <v>0</v>
      </c>
      <c r="AR354" s="92">
        <v>0</v>
      </c>
      <c r="AS354" s="79">
        <v>22.2</v>
      </c>
      <c r="AT354" s="79"/>
      <c r="AU354" s="79"/>
      <c r="AV354" s="79" t="s">
        <v>465</v>
      </c>
      <c r="AW354" s="79"/>
      <c r="BB354" s="101"/>
      <c r="BC354" s="79"/>
    </row>
    <row r="355" spans="1:55" ht="12.75">
      <c r="A355" s="6">
        <v>38</v>
      </c>
      <c r="B355" s="79" t="s">
        <v>429</v>
      </c>
      <c r="C355" s="80">
        <v>39318</v>
      </c>
      <c r="D355" s="79"/>
      <c r="E355" s="79"/>
      <c r="F355" s="79"/>
      <c r="G355" s="79"/>
      <c r="H355" s="79"/>
      <c r="I355" s="79"/>
      <c r="J355" s="79"/>
      <c r="K355" s="79"/>
      <c r="L355" s="79"/>
      <c r="M355" s="79"/>
      <c r="N355" s="79"/>
      <c r="O355" s="79"/>
      <c r="P355" s="79"/>
      <c r="Q355" s="79"/>
      <c r="R355" s="79"/>
      <c r="S355" s="79"/>
      <c r="T355" s="79"/>
      <c r="U355" s="79"/>
      <c r="V355" s="79"/>
      <c r="W355" s="79"/>
      <c r="X355" s="79"/>
      <c r="Y355" s="79"/>
      <c r="Z355" s="79"/>
      <c r="AA355" s="79"/>
      <c r="AB355" s="87">
        <v>3</v>
      </c>
      <c r="AC355" s="82">
        <v>39318</v>
      </c>
      <c r="AD355" s="90" t="s">
        <v>142</v>
      </c>
      <c r="AE355" s="87" t="s">
        <v>142</v>
      </c>
      <c r="AF355" s="90">
        <v>3</v>
      </c>
      <c r="AG355" s="87">
        <v>40</v>
      </c>
      <c r="AH355" s="87">
        <v>3</v>
      </c>
      <c r="AI355" s="87" t="s">
        <v>88</v>
      </c>
      <c r="AJ355" s="87" t="s">
        <v>203</v>
      </c>
      <c r="AK355" s="87">
        <v>1</v>
      </c>
      <c r="AL355" s="92">
        <v>0</v>
      </c>
      <c r="AM355" s="79" t="s">
        <v>160</v>
      </c>
      <c r="AN355" s="79" t="s">
        <v>54</v>
      </c>
      <c r="AO355" s="128">
        <v>0.22960000000000003</v>
      </c>
      <c r="AP355" s="85"/>
      <c r="AQ355" s="85">
        <v>0</v>
      </c>
      <c r="AR355" s="92">
        <v>0</v>
      </c>
      <c r="AS355" s="79">
        <v>22.2</v>
      </c>
      <c r="AT355" s="79"/>
      <c r="AU355" s="79"/>
      <c r="AV355" s="79" t="s">
        <v>466</v>
      </c>
      <c r="AW355" s="79"/>
      <c r="BB355" s="101"/>
      <c r="BC355" s="79"/>
    </row>
    <row r="356" spans="1:55" ht="12.75">
      <c r="A356" s="6">
        <v>38</v>
      </c>
      <c r="B356" s="79" t="s">
        <v>429</v>
      </c>
      <c r="C356" s="80">
        <v>39318</v>
      </c>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87">
        <v>3</v>
      </c>
      <c r="AC356" s="82">
        <v>39318</v>
      </c>
      <c r="AD356" s="90" t="s">
        <v>142</v>
      </c>
      <c r="AE356" s="87" t="s">
        <v>142</v>
      </c>
      <c r="AF356" s="90">
        <v>1</v>
      </c>
      <c r="AG356" s="79"/>
      <c r="AH356" s="87">
        <v>4</v>
      </c>
      <c r="AI356" s="87" t="s">
        <v>165</v>
      </c>
      <c r="AJ356" s="87" t="s">
        <v>203</v>
      </c>
      <c r="AK356" s="87">
        <v>1</v>
      </c>
      <c r="AL356" s="92">
        <v>0</v>
      </c>
      <c r="AM356" s="79" t="s">
        <v>160</v>
      </c>
      <c r="AN356" s="79" t="s">
        <v>54</v>
      </c>
      <c r="AO356" s="128">
        <v>0.22960000000000003</v>
      </c>
      <c r="AP356" s="85"/>
      <c r="AQ356" s="85">
        <v>0</v>
      </c>
      <c r="AR356" s="92">
        <v>0</v>
      </c>
      <c r="AS356" s="79">
        <v>22.2</v>
      </c>
      <c r="AT356" s="79"/>
      <c r="AU356" s="79"/>
      <c r="AV356" s="79" t="s">
        <v>466</v>
      </c>
      <c r="AW356" s="79"/>
      <c r="BB356" s="101"/>
      <c r="BC356" s="79"/>
    </row>
    <row r="357" spans="1:55" ht="12.75">
      <c r="A357" s="6">
        <v>38</v>
      </c>
      <c r="B357" s="79" t="s">
        <v>429</v>
      </c>
      <c r="C357" s="80">
        <v>39318</v>
      </c>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87">
        <v>3</v>
      </c>
      <c r="AC357" s="82">
        <v>39318</v>
      </c>
      <c r="AD357" s="90" t="s">
        <v>142</v>
      </c>
      <c r="AE357" s="87" t="s">
        <v>142</v>
      </c>
      <c r="AF357" s="90">
        <v>3</v>
      </c>
      <c r="AG357" s="79"/>
      <c r="AH357" s="87">
        <v>4</v>
      </c>
      <c r="AI357" s="87" t="s">
        <v>165</v>
      </c>
      <c r="AJ357" s="87" t="s">
        <v>203</v>
      </c>
      <c r="AK357" s="87">
        <v>1</v>
      </c>
      <c r="AL357" s="92">
        <v>0</v>
      </c>
      <c r="AM357" s="79" t="s">
        <v>467</v>
      </c>
      <c r="AN357" s="79" t="s">
        <v>106</v>
      </c>
      <c r="AO357" s="128">
        <v>0.328</v>
      </c>
      <c r="AP357" s="85"/>
      <c r="AQ357" s="85">
        <v>0</v>
      </c>
      <c r="AR357" s="92">
        <v>0</v>
      </c>
      <c r="AS357" s="79">
        <v>23</v>
      </c>
      <c r="AT357" s="79"/>
      <c r="AU357" s="79"/>
      <c r="AV357" s="79" t="s">
        <v>468</v>
      </c>
      <c r="AW357" s="79"/>
      <c r="BB357" s="79"/>
      <c r="BC357" s="79"/>
    </row>
    <row r="358" spans="1:55" ht="12.75">
      <c r="A358" s="6">
        <v>38</v>
      </c>
      <c r="B358" s="79" t="s">
        <v>429</v>
      </c>
      <c r="C358" s="80">
        <v>39318</v>
      </c>
      <c r="D358" s="79"/>
      <c r="E358" s="79"/>
      <c r="F358" s="79"/>
      <c r="G358" s="79"/>
      <c r="H358" s="79"/>
      <c r="I358" s="79"/>
      <c r="J358" s="79"/>
      <c r="K358" s="79"/>
      <c r="L358" s="79"/>
      <c r="M358" s="79"/>
      <c r="N358" s="79"/>
      <c r="O358" s="79"/>
      <c r="P358" s="79"/>
      <c r="Q358" s="79"/>
      <c r="R358" s="79"/>
      <c r="S358" s="79"/>
      <c r="T358" s="79"/>
      <c r="U358" s="79"/>
      <c r="V358" s="79"/>
      <c r="W358" s="79"/>
      <c r="X358" s="79"/>
      <c r="Y358" s="79"/>
      <c r="Z358" s="79"/>
      <c r="AA358" s="79"/>
      <c r="AB358" s="87">
        <v>3</v>
      </c>
      <c r="AC358" s="82">
        <v>39318</v>
      </c>
      <c r="AD358" s="90" t="s">
        <v>142</v>
      </c>
      <c r="AE358" s="87" t="s">
        <v>142</v>
      </c>
      <c r="AF358" s="90">
        <v>2</v>
      </c>
      <c r="AG358" s="79"/>
      <c r="AH358" s="87">
        <v>5</v>
      </c>
      <c r="AI358" s="87" t="s">
        <v>165</v>
      </c>
      <c r="AJ358" s="87" t="s">
        <v>203</v>
      </c>
      <c r="AK358" s="87">
        <v>1</v>
      </c>
      <c r="AL358" s="92">
        <v>0</v>
      </c>
      <c r="AM358" s="79" t="s">
        <v>467</v>
      </c>
      <c r="AN358" s="79" t="s">
        <v>106</v>
      </c>
      <c r="AO358" s="128">
        <v>0.328</v>
      </c>
      <c r="AP358" s="85"/>
      <c r="AQ358" s="85">
        <v>0</v>
      </c>
      <c r="AR358" s="92">
        <v>0</v>
      </c>
      <c r="AS358" s="79">
        <v>23</v>
      </c>
      <c r="AT358" s="79"/>
      <c r="AU358" s="79"/>
      <c r="AV358" s="79" t="s">
        <v>468</v>
      </c>
      <c r="AW358" s="79"/>
      <c r="BB358" s="79"/>
      <c r="BC358" s="79"/>
    </row>
    <row r="359" spans="1:55" ht="12.75">
      <c r="A359" s="6">
        <v>38</v>
      </c>
      <c r="B359" s="79" t="s">
        <v>429</v>
      </c>
      <c r="C359" s="80">
        <v>39318</v>
      </c>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87">
        <v>3</v>
      </c>
      <c r="AC359" s="82">
        <v>39318</v>
      </c>
      <c r="AD359" s="90" t="s">
        <v>142</v>
      </c>
      <c r="AE359" s="87" t="s">
        <v>142</v>
      </c>
      <c r="AF359" s="90">
        <v>1</v>
      </c>
      <c r="AG359" s="87">
        <v>30</v>
      </c>
      <c r="AH359" s="87">
        <v>2</v>
      </c>
      <c r="AI359" s="79" t="s">
        <v>103</v>
      </c>
      <c r="AJ359" s="79" t="s">
        <v>203</v>
      </c>
      <c r="AK359" s="79">
        <v>1</v>
      </c>
      <c r="AL359" s="85">
        <v>0</v>
      </c>
      <c r="AM359" s="79" t="s">
        <v>160</v>
      </c>
      <c r="AN359" s="79" t="s">
        <v>54</v>
      </c>
      <c r="AO359" s="128">
        <v>0.42640000000000006</v>
      </c>
      <c r="AP359" s="85"/>
      <c r="AQ359" s="85">
        <v>0</v>
      </c>
      <c r="AR359" s="92">
        <v>0</v>
      </c>
      <c r="AS359" s="79">
        <v>21.5</v>
      </c>
      <c r="AT359" s="79"/>
      <c r="AU359" s="79"/>
      <c r="AV359" s="79" t="s">
        <v>469</v>
      </c>
      <c r="AW359" s="79"/>
      <c r="BB359" s="79"/>
      <c r="BC359" s="79"/>
    </row>
    <row r="360" spans="1:55" ht="12.75">
      <c r="A360" s="6">
        <v>38</v>
      </c>
      <c r="B360" s="79" t="s">
        <v>429</v>
      </c>
      <c r="C360" s="80">
        <v>39318</v>
      </c>
      <c r="D360" s="79"/>
      <c r="E360" s="79"/>
      <c r="F360" s="79"/>
      <c r="G360" s="79"/>
      <c r="H360" s="79"/>
      <c r="I360" s="79"/>
      <c r="J360" s="79"/>
      <c r="K360" s="79"/>
      <c r="L360" s="79"/>
      <c r="M360" s="79"/>
      <c r="N360" s="79"/>
      <c r="O360" s="79"/>
      <c r="P360" s="79"/>
      <c r="Q360" s="79"/>
      <c r="R360" s="79"/>
      <c r="S360" s="79"/>
      <c r="T360" s="79"/>
      <c r="U360" s="79"/>
      <c r="V360" s="79"/>
      <c r="W360" s="79"/>
      <c r="X360" s="79"/>
      <c r="Y360" s="79"/>
      <c r="Z360" s="79"/>
      <c r="AA360" s="79"/>
      <c r="AB360" s="87">
        <v>3</v>
      </c>
      <c r="AC360" s="82">
        <v>39318</v>
      </c>
      <c r="AD360" s="90" t="s">
        <v>142</v>
      </c>
      <c r="AE360" s="87" t="s">
        <v>142</v>
      </c>
      <c r="AF360" s="90">
        <v>1</v>
      </c>
      <c r="AG360" s="79">
        <v>35</v>
      </c>
      <c r="AH360" s="79">
        <v>3</v>
      </c>
      <c r="AI360" s="79" t="s">
        <v>103</v>
      </c>
      <c r="AJ360" s="79" t="s">
        <v>203</v>
      </c>
      <c r="AK360" s="79">
        <v>1</v>
      </c>
      <c r="AL360" s="85">
        <v>0</v>
      </c>
      <c r="AM360" s="79" t="s">
        <v>160</v>
      </c>
      <c r="AN360" s="79" t="s">
        <v>54</v>
      </c>
      <c r="AO360" s="128">
        <v>0.42640000000000006</v>
      </c>
      <c r="AP360" s="85"/>
      <c r="AQ360" s="85">
        <v>0</v>
      </c>
      <c r="AR360" s="92">
        <v>0</v>
      </c>
      <c r="AS360" s="79">
        <v>21.5</v>
      </c>
      <c r="AT360" s="79"/>
      <c r="AU360" s="79"/>
      <c r="AV360" s="79" t="s">
        <v>469</v>
      </c>
      <c r="AW360" s="79"/>
      <c r="BB360" s="79"/>
      <c r="BC360" s="79"/>
    </row>
    <row r="361" spans="1:55" ht="12.75">
      <c r="A361" s="6">
        <v>38</v>
      </c>
      <c r="B361" s="79" t="s">
        <v>429</v>
      </c>
      <c r="C361" s="80">
        <v>39318</v>
      </c>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87">
        <v>3</v>
      </c>
      <c r="AC361" s="82">
        <v>39318</v>
      </c>
      <c r="AD361" s="90" t="s">
        <v>142</v>
      </c>
      <c r="AE361" s="87" t="s">
        <v>142</v>
      </c>
      <c r="AF361" s="90">
        <v>4</v>
      </c>
      <c r="AG361" s="79"/>
      <c r="AH361" s="79">
        <v>3</v>
      </c>
      <c r="AI361" s="79" t="s">
        <v>165</v>
      </c>
      <c r="AJ361" s="79" t="s">
        <v>203</v>
      </c>
      <c r="AK361" s="79">
        <v>1</v>
      </c>
      <c r="AL361" s="85">
        <v>0</v>
      </c>
      <c r="AM361" s="79" t="s">
        <v>54</v>
      </c>
      <c r="AN361" s="79" t="s">
        <v>54</v>
      </c>
      <c r="AO361" s="128">
        <v>0.1312</v>
      </c>
      <c r="AP361" s="85"/>
      <c r="AQ361" s="85">
        <v>0</v>
      </c>
      <c r="AR361" s="92">
        <v>0</v>
      </c>
      <c r="AS361" s="79">
        <v>24.5</v>
      </c>
      <c r="AT361" s="79"/>
      <c r="AU361" s="79"/>
      <c r="AV361" s="79" t="s">
        <v>470</v>
      </c>
      <c r="AW361" s="79"/>
      <c r="BB361" s="96"/>
      <c r="BC361" s="79"/>
    </row>
    <row r="362" spans="1:55" ht="12.75">
      <c r="A362" s="6">
        <v>38</v>
      </c>
      <c r="B362" s="79" t="s">
        <v>429</v>
      </c>
      <c r="C362" s="80">
        <v>39318</v>
      </c>
      <c r="D362" s="79"/>
      <c r="E362" s="79"/>
      <c r="F362" s="79"/>
      <c r="G362" s="79"/>
      <c r="H362" s="79"/>
      <c r="I362" s="79"/>
      <c r="J362" s="79"/>
      <c r="K362" s="79"/>
      <c r="L362" s="79"/>
      <c r="M362" s="79"/>
      <c r="N362" s="79"/>
      <c r="O362" s="79"/>
      <c r="P362" s="79"/>
      <c r="Q362" s="79"/>
      <c r="R362" s="79"/>
      <c r="S362" s="79"/>
      <c r="T362" s="79"/>
      <c r="U362" s="79"/>
      <c r="V362" s="79"/>
      <c r="W362" s="79"/>
      <c r="X362" s="79"/>
      <c r="Y362" s="79"/>
      <c r="Z362" s="79"/>
      <c r="AA362" s="79"/>
      <c r="AB362" s="87">
        <v>3</v>
      </c>
      <c r="AC362" s="82">
        <v>39318</v>
      </c>
      <c r="AD362" s="90" t="s">
        <v>142</v>
      </c>
      <c r="AE362" s="87" t="s">
        <v>142</v>
      </c>
      <c r="AF362" s="90">
        <v>2</v>
      </c>
      <c r="AG362" s="79"/>
      <c r="AH362" s="79">
        <v>3</v>
      </c>
      <c r="AI362" s="79" t="s">
        <v>103</v>
      </c>
      <c r="AJ362" s="79" t="s">
        <v>203</v>
      </c>
      <c r="AK362" s="79">
        <v>1</v>
      </c>
      <c r="AL362" s="85">
        <v>0</v>
      </c>
      <c r="AM362" s="79" t="s">
        <v>467</v>
      </c>
      <c r="AN362" s="79" t="s">
        <v>106</v>
      </c>
      <c r="AO362" s="128">
        <v>0.0656</v>
      </c>
      <c r="AP362" s="85"/>
      <c r="AQ362" s="85">
        <v>0</v>
      </c>
      <c r="AR362" s="92">
        <v>0</v>
      </c>
      <c r="AS362" s="79">
        <v>25</v>
      </c>
      <c r="AT362" s="79"/>
      <c r="AU362" s="79"/>
      <c r="AV362" s="79" t="s">
        <v>471</v>
      </c>
      <c r="AW362" s="79"/>
      <c r="BB362" s="79"/>
      <c r="BC362" s="79"/>
    </row>
    <row r="363" spans="1:55" ht="12.75">
      <c r="A363" s="6">
        <v>38</v>
      </c>
      <c r="B363" s="79" t="s">
        <v>429</v>
      </c>
      <c r="C363" s="80">
        <v>39318</v>
      </c>
      <c r="D363" s="79"/>
      <c r="E363" s="79"/>
      <c r="F363" s="79"/>
      <c r="G363" s="79"/>
      <c r="H363" s="79"/>
      <c r="I363" s="79"/>
      <c r="J363" s="79"/>
      <c r="K363" s="79"/>
      <c r="L363" s="79"/>
      <c r="M363" s="79"/>
      <c r="N363" s="79"/>
      <c r="O363" s="79"/>
      <c r="P363" s="79"/>
      <c r="Q363" s="79"/>
      <c r="R363" s="79"/>
      <c r="S363" s="79"/>
      <c r="T363" s="79"/>
      <c r="U363" s="79"/>
      <c r="V363" s="79"/>
      <c r="W363" s="79"/>
      <c r="X363" s="79"/>
      <c r="Y363" s="79"/>
      <c r="Z363" s="79"/>
      <c r="AA363" s="79"/>
      <c r="AB363" s="87">
        <v>3</v>
      </c>
      <c r="AC363" s="82">
        <v>39318</v>
      </c>
      <c r="AD363" s="90" t="s">
        <v>142</v>
      </c>
      <c r="AE363" s="87" t="s">
        <v>142</v>
      </c>
      <c r="AF363" s="90">
        <v>1</v>
      </c>
      <c r="AG363" s="79">
        <v>40</v>
      </c>
      <c r="AH363" s="79">
        <v>3</v>
      </c>
      <c r="AI363" s="79" t="s">
        <v>103</v>
      </c>
      <c r="AJ363" s="79" t="s">
        <v>203</v>
      </c>
      <c r="AK363" s="79">
        <v>1</v>
      </c>
      <c r="AL363" s="85">
        <v>0</v>
      </c>
      <c r="AM363" s="79" t="s">
        <v>54</v>
      </c>
      <c r="AN363" s="79" t="s">
        <v>54</v>
      </c>
      <c r="AO363" s="128">
        <v>0.39360000000000006</v>
      </c>
      <c r="AP363" s="85"/>
      <c r="AQ363" s="85">
        <v>0</v>
      </c>
      <c r="AR363" s="92">
        <v>0</v>
      </c>
      <c r="AS363" s="79">
        <v>22</v>
      </c>
      <c r="AT363" s="79"/>
      <c r="AU363" s="79"/>
      <c r="AV363" s="79" t="s">
        <v>471</v>
      </c>
      <c r="AW363" s="79"/>
      <c r="BB363" s="79"/>
      <c r="BC363" s="87"/>
    </row>
    <row r="364" spans="1:55" ht="12.75">
      <c r="A364" s="6">
        <v>38</v>
      </c>
      <c r="B364" s="79" t="s">
        <v>429</v>
      </c>
      <c r="C364" s="80">
        <v>39318</v>
      </c>
      <c r="D364" s="79"/>
      <c r="E364" s="79"/>
      <c r="F364" s="79"/>
      <c r="G364" s="79"/>
      <c r="H364" s="79"/>
      <c r="I364" s="79"/>
      <c r="J364" s="79"/>
      <c r="K364" s="79"/>
      <c r="L364" s="79"/>
      <c r="M364" s="79"/>
      <c r="N364" s="79"/>
      <c r="O364" s="79"/>
      <c r="P364" s="79"/>
      <c r="Q364" s="79"/>
      <c r="R364" s="79"/>
      <c r="S364" s="79"/>
      <c r="T364" s="79"/>
      <c r="U364" s="79"/>
      <c r="V364" s="79"/>
      <c r="W364" s="79"/>
      <c r="X364" s="79"/>
      <c r="Y364" s="79"/>
      <c r="Z364" s="79"/>
      <c r="AA364" s="79"/>
      <c r="AB364" s="87">
        <v>3</v>
      </c>
      <c r="AC364" s="82">
        <v>39318</v>
      </c>
      <c r="AD364" s="90" t="s">
        <v>142</v>
      </c>
      <c r="AE364" s="87" t="s">
        <v>142</v>
      </c>
      <c r="AF364" s="90">
        <v>2</v>
      </c>
      <c r="AG364" s="79"/>
      <c r="AH364" s="79">
        <v>3</v>
      </c>
      <c r="AI364" s="79" t="s">
        <v>103</v>
      </c>
      <c r="AJ364" s="79" t="s">
        <v>203</v>
      </c>
      <c r="AK364" s="79">
        <v>1</v>
      </c>
      <c r="AL364" s="85">
        <v>0</v>
      </c>
      <c r="AM364" s="79" t="s">
        <v>164</v>
      </c>
      <c r="AN364" s="79" t="s">
        <v>54</v>
      </c>
      <c r="AO364" s="128">
        <v>0.328</v>
      </c>
      <c r="AP364" s="85"/>
      <c r="AQ364" s="85">
        <v>0</v>
      </c>
      <c r="AR364" s="92">
        <v>0</v>
      </c>
      <c r="AS364" s="79">
        <v>22</v>
      </c>
      <c r="AT364" s="79"/>
      <c r="AU364" s="79"/>
      <c r="AV364" s="79" t="s">
        <v>471</v>
      </c>
      <c r="AW364" s="79"/>
      <c r="BB364" s="79"/>
      <c r="BC364" s="79"/>
    </row>
    <row r="365" spans="1:55" ht="12.75">
      <c r="A365" s="6">
        <v>38</v>
      </c>
      <c r="B365" s="79" t="s">
        <v>429</v>
      </c>
      <c r="C365" s="80">
        <v>39318</v>
      </c>
      <c r="D365" s="79"/>
      <c r="E365" s="79"/>
      <c r="F365" s="79"/>
      <c r="G365" s="79"/>
      <c r="H365" s="79"/>
      <c r="I365" s="79"/>
      <c r="J365" s="79"/>
      <c r="K365" s="79"/>
      <c r="L365" s="79"/>
      <c r="M365" s="79"/>
      <c r="N365" s="79"/>
      <c r="O365" s="79"/>
      <c r="P365" s="79"/>
      <c r="Q365" s="79"/>
      <c r="R365" s="79"/>
      <c r="S365" s="79"/>
      <c r="T365" s="79"/>
      <c r="U365" s="79"/>
      <c r="V365" s="79"/>
      <c r="W365" s="79"/>
      <c r="X365" s="79"/>
      <c r="Y365" s="79"/>
      <c r="Z365" s="79"/>
      <c r="AA365" s="79"/>
      <c r="AB365" s="87">
        <v>3</v>
      </c>
      <c r="AC365" s="82">
        <v>39318</v>
      </c>
      <c r="AD365" s="90" t="s">
        <v>142</v>
      </c>
      <c r="AE365" s="87" t="s">
        <v>142</v>
      </c>
      <c r="AF365" s="90">
        <v>4</v>
      </c>
      <c r="AG365" s="79"/>
      <c r="AH365" s="79">
        <v>3</v>
      </c>
      <c r="AI365" s="79" t="s">
        <v>103</v>
      </c>
      <c r="AJ365" s="79" t="s">
        <v>203</v>
      </c>
      <c r="AK365" s="79">
        <v>1</v>
      </c>
      <c r="AL365" s="85">
        <v>0</v>
      </c>
      <c r="AM365" s="79" t="s">
        <v>164</v>
      </c>
      <c r="AN365" s="79" t="s">
        <v>54</v>
      </c>
      <c r="AO365" s="128">
        <v>0.2624</v>
      </c>
      <c r="AP365" s="85"/>
      <c r="AQ365" s="85">
        <v>0</v>
      </c>
      <c r="AR365" s="92">
        <v>0</v>
      </c>
      <c r="AS365" s="79">
        <v>22</v>
      </c>
      <c r="AT365" s="79"/>
      <c r="AU365" s="79"/>
      <c r="AV365" s="79" t="s">
        <v>471</v>
      </c>
      <c r="AW365" s="79"/>
      <c r="BB365" s="79"/>
      <c r="BC365" s="87"/>
    </row>
    <row r="366" spans="1:55" ht="12.75">
      <c r="A366" s="6">
        <v>38</v>
      </c>
      <c r="B366" s="79" t="s">
        <v>429</v>
      </c>
      <c r="C366" s="80">
        <v>39318</v>
      </c>
      <c r="D366" s="79"/>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87">
        <v>3</v>
      </c>
      <c r="AC366" s="82">
        <v>39318</v>
      </c>
      <c r="AD366" s="90" t="s">
        <v>142</v>
      </c>
      <c r="AE366" s="87" t="s">
        <v>142</v>
      </c>
      <c r="AF366" s="90">
        <v>1</v>
      </c>
      <c r="AG366" s="79"/>
      <c r="AH366" s="79">
        <v>4</v>
      </c>
      <c r="AI366" s="79" t="s">
        <v>165</v>
      </c>
      <c r="AJ366" s="79" t="s">
        <v>53</v>
      </c>
      <c r="AK366" s="79">
        <v>1</v>
      </c>
      <c r="AL366" s="85">
        <v>0</v>
      </c>
      <c r="AM366" s="79" t="s">
        <v>467</v>
      </c>
      <c r="AN366" s="79" t="s">
        <v>52</v>
      </c>
      <c r="AO366" s="128">
        <v>0.328</v>
      </c>
      <c r="AP366" s="85"/>
      <c r="AQ366" s="85">
        <v>0</v>
      </c>
      <c r="AR366" s="92">
        <v>0</v>
      </c>
      <c r="AS366" s="79">
        <v>22</v>
      </c>
      <c r="AT366" s="79"/>
      <c r="AU366" s="79"/>
      <c r="AV366" s="79" t="s">
        <v>472</v>
      </c>
      <c r="AW366" s="79"/>
      <c r="BB366" s="79"/>
      <c r="BC366" s="79"/>
    </row>
    <row r="367" spans="1:55" ht="12.75">
      <c r="A367" s="6">
        <v>38</v>
      </c>
      <c r="B367" s="79" t="s">
        <v>429</v>
      </c>
      <c r="C367" s="80">
        <v>39318</v>
      </c>
      <c r="D367" s="79"/>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87">
        <v>3</v>
      </c>
      <c r="AC367" s="82">
        <v>39318</v>
      </c>
      <c r="AD367" s="90" t="s">
        <v>142</v>
      </c>
      <c r="AE367" s="87" t="s">
        <v>142</v>
      </c>
      <c r="AF367" s="90">
        <v>1</v>
      </c>
      <c r="AG367" s="79"/>
      <c r="AH367" s="79">
        <v>4</v>
      </c>
      <c r="AI367" s="79" t="s">
        <v>165</v>
      </c>
      <c r="AJ367" s="79" t="s">
        <v>203</v>
      </c>
      <c r="AK367" s="79">
        <v>1</v>
      </c>
      <c r="AL367" s="85">
        <v>0</v>
      </c>
      <c r="AM367" s="79" t="s">
        <v>467</v>
      </c>
      <c r="AN367" s="79" t="s">
        <v>106</v>
      </c>
      <c r="AO367" s="128">
        <v>0.49200000000000005</v>
      </c>
      <c r="AP367" s="85"/>
      <c r="AQ367" s="85">
        <v>0</v>
      </c>
      <c r="AR367" s="92">
        <v>0</v>
      </c>
      <c r="AS367" s="79">
        <v>22</v>
      </c>
      <c r="AT367" s="79"/>
      <c r="AU367" s="79"/>
      <c r="AV367" s="79" t="s">
        <v>473</v>
      </c>
      <c r="AW367" s="79"/>
      <c r="BB367" s="79"/>
      <c r="BC367" s="79"/>
    </row>
    <row r="368" spans="1:55" ht="12.75">
      <c r="A368" s="6">
        <v>38</v>
      </c>
      <c r="B368" s="79" t="s">
        <v>429</v>
      </c>
      <c r="C368" s="80">
        <v>39318</v>
      </c>
      <c r="D368" s="79"/>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87">
        <v>3</v>
      </c>
      <c r="AC368" s="82">
        <v>39318</v>
      </c>
      <c r="AD368" s="90" t="s">
        <v>142</v>
      </c>
      <c r="AE368" s="87" t="s">
        <v>142</v>
      </c>
      <c r="AF368" s="90">
        <v>1</v>
      </c>
      <c r="AG368" s="79"/>
      <c r="AH368" s="79">
        <v>3</v>
      </c>
      <c r="AI368" s="79" t="s">
        <v>70</v>
      </c>
      <c r="AJ368" s="79" t="s">
        <v>70</v>
      </c>
      <c r="AK368" s="79">
        <v>1</v>
      </c>
      <c r="AL368" s="85">
        <v>0</v>
      </c>
      <c r="AM368" s="79" t="s">
        <v>70</v>
      </c>
      <c r="AN368" s="79" t="s">
        <v>106</v>
      </c>
      <c r="AO368" s="128">
        <v>0.1312</v>
      </c>
      <c r="AP368" s="85"/>
      <c r="AQ368" s="85">
        <v>0</v>
      </c>
      <c r="AR368" s="92">
        <v>0</v>
      </c>
      <c r="AS368" s="79">
        <v>22</v>
      </c>
      <c r="AT368" s="79"/>
      <c r="AU368" s="79"/>
      <c r="AV368" s="79" t="s">
        <v>474</v>
      </c>
      <c r="AW368" s="79"/>
      <c r="BB368" s="79"/>
      <c r="BC368" s="79"/>
    </row>
    <row r="369" spans="1:55" ht="12.75">
      <c r="A369" s="6">
        <v>39</v>
      </c>
      <c r="B369" s="79" t="s">
        <v>475</v>
      </c>
      <c r="C369" s="80">
        <v>39244</v>
      </c>
      <c r="D369" s="79" t="s">
        <v>477</v>
      </c>
      <c r="E369" s="79">
        <v>4321282</v>
      </c>
      <c r="F369" s="79">
        <v>696374</v>
      </c>
      <c r="G369" s="79">
        <v>107</v>
      </c>
      <c r="H369" s="79" t="s">
        <v>58</v>
      </c>
      <c r="I369" s="79"/>
      <c r="J369" s="79"/>
      <c r="K369" s="79"/>
      <c r="L369" s="79">
        <v>4321219</v>
      </c>
      <c r="M369" s="79">
        <v>696591</v>
      </c>
      <c r="N369" s="79">
        <v>109</v>
      </c>
      <c r="O369" s="79"/>
      <c r="P369" s="81">
        <v>0.5833333333333334</v>
      </c>
      <c r="Q369" s="81">
        <v>0.6215277777777778</v>
      </c>
      <c r="R369" s="79" t="s">
        <v>112</v>
      </c>
      <c r="S369" s="79">
        <v>33</v>
      </c>
      <c r="T369" s="79">
        <v>19</v>
      </c>
      <c r="U369" s="79">
        <v>20</v>
      </c>
      <c r="V369" s="79">
        <v>33</v>
      </c>
      <c r="W369" s="79">
        <v>20</v>
      </c>
      <c r="X369" s="79">
        <v>20</v>
      </c>
      <c r="Y369" s="79"/>
      <c r="Z369" s="79"/>
      <c r="AA369" s="79"/>
      <c r="AB369" s="79">
        <v>2</v>
      </c>
      <c r="AC369" s="82">
        <v>39244</v>
      </c>
      <c r="AD369" s="83" t="s">
        <v>142</v>
      </c>
      <c r="AE369" s="79" t="s">
        <v>142</v>
      </c>
      <c r="AF369" s="83">
        <v>12</v>
      </c>
      <c r="AG369" s="79">
        <v>20</v>
      </c>
      <c r="AH369" s="79"/>
      <c r="AI369" s="79" t="s">
        <v>165</v>
      </c>
      <c r="AJ369" s="79" t="s">
        <v>478</v>
      </c>
      <c r="AK369" s="79"/>
      <c r="AL369" s="79"/>
      <c r="AM369" s="79"/>
      <c r="AN369" s="79"/>
      <c r="AO369" s="79"/>
      <c r="AP369" s="85"/>
      <c r="AQ369" s="85"/>
      <c r="AR369" s="85">
        <v>0</v>
      </c>
      <c r="AS369" s="79">
        <v>20</v>
      </c>
      <c r="AT369" s="79" t="s">
        <v>479</v>
      </c>
      <c r="AU369" s="79"/>
      <c r="AV369" s="79" t="s">
        <v>480</v>
      </c>
      <c r="AW369" s="79"/>
      <c r="BB369" s="79"/>
      <c r="BC369" s="79"/>
    </row>
    <row r="370" spans="1:55" ht="12.75">
      <c r="A370" s="6">
        <v>39</v>
      </c>
      <c r="B370" s="79" t="s">
        <v>475</v>
      </c>
      <c r="C370" s="86">
        <v>39244</v>
      </c>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v>2</v>
      </c>
      <c r="AC370" s="89">
        <v>39244</v>
      </c>
      <c r="AD370" s="90" t="s">
        <v>142</v>
      </c>
      <c r="AE370" s="87" t="s">
        <v>142</v>
      </c>
      <c r="AF370" s="90">
        <v>10</v>
      </c>
      <c r="AG370" s="87">
        <v>20</v>
      </c>
      <c r="AH370" s="87"/>
      <c r="AI370" s="87" t="s">
        <v>56</v>
      </c>
      <c r="AJ370" s="87" t="s">
        <v>93</v>
      </c>
      <c r="AK370" s="87">
        <v>0</v>
      </c>
      <c r="AL370" s="92" t="s">
        <v>483</v>
      </c>
      <c r="AM370" s="87" t="s">
        <v>54</v>
      </c>
      <c r="AN370" s="87"/>
      <c r="AO370" s="87"/>
      <c r="AP370" s="92"/>
      <c r="AQ370" s="92">
        <v>0</v>
      </c>
      <c r="AR370" s="92">
        <v>0</v>
      </c>
      <c r="AS370" s="87">
        <v>19</v>
      </c>
      <c r="AT370" s="87" t="s">
        <v>484</v>
      </c>
      <c r="AU370" s="87"/>
      <c r="AV370" s="87" t="s">
        <v>485</v>
      </c>
      <c r="AW370" s="87"/>
      <c r="BB370" s="79"/>
      <c r="BC370" s="79"/>
    </row>
    <row r="371" spans="1:55" ht="12.75">
      <c r="A371" s="6">
        <v>39</v>
      </c>
      <c r="B371" s="79" t="s">
        <v>475</v>
      </c>
      <c r="C371" s="80">
        <v>39318</v>
      </c>
      <c r="D371" s="87"/>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87">
        <v>3</v>
      </c>
      <c r="AC371" s="82">
        <v>39318</v>
      </c>
      <c r="AD371" s="83" t="s">
        <v>142</v>
      </c>
      <c r="AE371" s="79" t="s">
        <v>142</v>
      </c>
      <c r="AF371" s="83">
        <v>1</v>
      </c>
      <c r="AG371" s="79"/>
      <c r="AH371" s="79">
        <v>5</v>
      </c>
      <c r="AI371" s="79" t="s">
        <v>56</v>
      </c>
      <c r="AJ371" s="79" t="s">
        <v>53</v>
      </c>
      <c r="AK371" s="79">
        <v>2</v>
      </c>
      <c r="AL371" s="85">
        <v>0.1</v>
      </c>
      <c r="AM371" s="79" t="s">
        <v>54</v>
      </c>
      <c r="AN371" s="79" t="s">
        <v>54</v>
      </c>
      <c r="AO371" s="128">
        <v>0.39360000000000006</v>
      </c>
      <c r="AP371" s="85"/>
      <c r="AQ371" s="85">
        <v>0</v>
      </c>
      <c r="AR371" s="92">
        <v>0</v>
      </c>
      <c r="AS371" s="79">
        <v>24.5</v>
      </c>
      <c r="AT371" s="79"/>
      <c r="AU371" s="79"/>
      <c r="AV371" s="79" t="s">
        <v>486</v>
      </c>
      <c r="AW371" s="79"/>
      <c r="BB371" s="87"/>
      <c r="BC371" s="79"/>
    </row>
    <row r="372" spans="1:55" ht="12.75">
      <c r="A372" s="6">
        <v>39</v>
      </c>
      <c r="B372" s="79" t="s">
        <v>475</v>
      </c>
      <c r="C372" s="80">
        <v>39318</v>
      </c>
      <c r="D372" s="87"/>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87">
        <v>3</v>
      </c>
      <c r="AC372" s="82">
        <v>39318</v>
      </c>
      <c r="AD372" s="83" t="s">
        <v>142</v>
      </c>
      <c r="AE372" s="79" t="s">
        <v>142</v>
      </c>
      <c r="AF372" s="83">
        <v>5</v>
      </c>
      <c r="AG372" s="79"/>
      <c r="AH372" s="79">
        <v>4</v>
      </c>
      <c r="AI372" s="79" t="s">
        <v>56</v>
      </c>
      <c r="AJ372" s="79" t="s">
        <v>53</v>
      </c>
      <c r="AK372" s="79">
        <v>2</v>
      </c>
      <c r="AL372" s="85">
        <v>0.1</v>
      </c>
      <c r="AM372" s="79" t="s">
        <v>54</v>
      </c>
      <c r="AN372" s="79" t="s">
        <v>54</v>
      </c>
      <c r="AO372" s="128">
        <v>0.39360000000000006</v>
      </c>
      <c r="AP372" s="85"/>
      <c r="AQ372" s="85">
        <v>0</v>
      </c>
      <c r="AR372" s="92">
        <v>0</v>
      </c>
      <c r="AS372" s="79">
        <v>24.5</v>
      </c>
      <c r="AT372" s="79"/>
      <c r="AU372" s="79" t="s">
        <v>486</v>
      </c>
      <c r="AV372" s="79" t="s">
        <v>487</v>
      </c>
      <c r="AW372" s="79"/>
      <c r="BB372" s="79"/>
      <c r="BC372" s="79"/>
    </row>
    <row r="373" spans="1:55" ht="12.75">
      <c r="A373" s="6">
        <v>39</v>
      </c>
      <c r="B373" s="79" t="s">
        <v>475</v>
      </c>
      <c r="C373" s="80">
        <v>39318</v>
      </c>
      <c r="D373" s="87"/>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87">
        <v>3</v>
      </c>
      <c r="AC373" s="82">
        <v>39318</v>
      </c>
      <c r="AD373" s="83" t="s">
        <v>142</v>
      </c>
      <c r="AE373" s="79" t="s">
        <v>142</v>
      </c>
      <c r="AF373" s="83">
        <v>2</v>
      </c>
      <c r="AG373" s="79"/>
      <c r="AH373" s="79">
        <v>4</v>
      </c>
      <c r="AI373" s="79" t="s">
        <v>56</v>
      </c>
      <c r="AJ373" s="79" t="s">
        <v>53</v>
      </c>
      <c r="AK373" s="79">
        <v>1</v>
      </c>
      <c r="AL373" s="85">
        <v>0.1</v>
      </c>
      <c r="AM373" s="79" t="s">
        <v>427</v>
      </c>
      <c r="AN373" s="79" t="s">
        <v>106</v>
      </c>
      <c r="AO373" s="128">
        <v>0.49200000000000005</v>
      </c>
      <c r="AP373" s="85"/>
      <c r="AQ373" s="85">
        <v>0</v>
      </c>
      <c r="AR373" s="92">
        <v>0</v>
      </c>
      <c r="AS373" s="79">
        <v>24.5</v>
      </c>
      <c r="AT373" s="79"/>
      <c r="AU373" s="79"/>
      <c r="AV373" s="79"/>
      <c r="AW373" s="79"/>
      <c r="BB373" s="79"/>
      <c r="BC373" s="79"/>
    </row>
    <row r="374" spans="1:55" ht="12.75">
      <c r="A374" s="6">
        <v>39</v>
      </c>
      <c r="B374" s="79" t="s">
        <v>475</v>
      </c>
      <c r="C374" s="80">
        <v>39318</v>
      </c>
      <c r="D374" s="87"/>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87">
        <v>3</v>
      </c>
      <c r="AC374" s="82">
        <v>39318</v>
      </c>
      <c r="AD374" s="83" t="s">
        <v>142</v>
      </c>
      <c r="AE374" s="79" t="s">
        <v>142</v>
      </c>
      <c r="AF374" s="83">
        <v>1</v>
      </c>
      <c r="AG374" s="79"/>
      <c r="AH374" s="79">
        <v>3</v>
      </c>
      <c r="AI374" s="79" t="s">
        <v>56</v>
      </c>
      <c r="AJ374" s="79" t="s">
        <v>70</v>
      </c>
      <c r="AK374" s="79">
        <v>1</v>
      </c>
      <c r="AL374" s="85">
        <v>0</v>
      </c>
      <c r="AM374" s="79" t="s">
        <v>70</v>
      </c>
      <c r="AN374" s="79" t="s">
        <v>70</v>
      </c>
      <c r="AO374" s="128">
        <v>0.656</v>
      </c>
      <c r="AP374" s="85"/>
      <c r="AQ374" s="85">
        <v>0</v>
      </c>
      <c r="AR374" s="92">
        <v>0</v>
      </c>
      <c r="AS374" s="79">
        <v>24.5</v>
      </c>
      <c r="AT374" s="79"/>
      <c r="AU374" s="79"/>
      <c r="AV374" s="79" t="s">
        <v>348</v>
      </c>
      <c r="AW374" s="79"/>
      <c r="BB374" s="79"/>
      <c r="BC374" s="79"/>
    </row>
    <row r="375" spans="1:55" ht="12.75">
      <c r="A375" s="6">
        <v>39</v>
      </c>
      <c r="B375" s="79" t="s">
        <v>475</v>
      </c>
      <c r="C375" s="80">
        <v>39318</v>
      </c>
      <c r="D375" s="87"/>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87">
        <v>3</v>
      </c>
      <c r="AC375" s="82">
        <v>39318</v>
      </c>
      <c r="AD375" s="83" t="s">
        <v>142</v>
      </c>
      <c r="AE375" s="79" t="s">
        <v>142</v>
      </c>
      <c r="AF375" s="83">
        <v>1</v>
      </c>
      <c r="AG375" s="79"/>
      <c r="AH375" s="79">
        <v>3</v>
      </c>
      <c r="AI375" s="79" t="s">
        <v>103</v>
      </c>
      <c r="AJ375" s="79" t="s">
        <v>488</v>
      </c>
      <c r="AK375" s="79">
        <v>1</v>
      </c>
      <c r="AL375" s="85">
        <v>0</v>
      </c>
      <c r="AM375" s="79" t="s">
        <v>54</v>
      </c>
      <c r="AN375" s="79" t="s">
        <v>54</v>
      </c>
      <c r="AO375" s="128">
        <v>0.22960000000000003</v>
      </c>
      <c r="AP375" s="85"/>
      <c r="AQ375" s="85">
        <v>0</v>
      </c>
      <c r="AR375" s="92">
        <v>0</v>
      </c>
      <c r="AS375" s="79">
        <v>25</v>
      </c>
      <c r="AT375" s="79"/>
      <c r="AU375" s="79"/>
      <c r="AV375" s="79"/>
      <c r="AW375" s="79"/>
      <c r="BB375" s="79"/>
      <c r="BC375" s="87"/>
    </row>
    <row r="376" spans="1:55" ht="12.75">
      <c r="A376" s="6">
        <v>39</v>
      </c>
      <c r="B376" s="79" t="s">
        <v>475</v>
      </c>
      <c r="C376" s="80">
        <v>39318</v>
      </c>
      <c r="D376" s="87"/>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87">
        <v>3</v>
      </c>
      <c r="AC376" s="82">
        <v>39318</v>
      </c>
      <c r="AD376" s="83" t="s">
        <v>142</v>
      </c>
      <c r="AE376" s="79" t="s">
        <v>142</v>
      </c>
      <c r="AF376" s="83">
        <v>2</v>
      </c>
      <c r="AG376" s="79"/>
      <c r="AH376" s="79">
        <v>4</v>
      </c>
      <c r="AI376" s="79" t="s">
        <v>103</v>
      </c>
      <c r="AJ376" s="79" t="s">
        <v>53</v>
      </c>
      <c r="AK376" s="79">
        <v>1</v>
      </c>
      <c r="AL376" s="85">
        <v>0</v>
      </c>
      <c r="AM376" s="79" t="s">
        <v>54</v>
      </c>
      <c r="AN376" s="79" t="s">
        <v>54</v>
      </c>
      <c r="AO376" s="128">
        <v>0.19680000000000003</v>
      </c>
      <c r="AP376" s="85"/>
      <c r="AQ376" s="85">
        <v>0</v>
      </c>
      <c r="AR376" s="92">
        <v>0</v>
      </c>
      <c r="AS376" s="79">
        <v>25</v>
      </c>
      <c r="AT376" s="79"/>
      <c r="AU376" s="79"/>
      <c r="AV376" s="79" t="s">
        <v>469</v>
      </c>
      <c r="AW376" s="79"/>
      <c r="BB376" s="79"/>
      <c r="BC376" s="79"/>
    </row>
    <row r="377" spans="1:55" ht="12.75">
      <c r="A377" s="6">
        <v>39</v>
      </c>
      <c r="B377" s="79" t="s">
        <v>475</v>
      </c>
      <c r="C377" s="80">
        <v>39318</v>
      </c>
      <c r="D377" s="87"/>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87">
        <v>3</v>
      </c>
      <c r="AC377" s="82">
        <v>39318</v>
      </c>
      <c r="AD377" s="83" t="s">
        <v>142</v>
      </c>
      <c r="AE377" s="79" t="s">
        <v>142</v>
      </c>
      <c r="AF377" s="83">
        <v>1</v>
      </c>
      <c r="AG377" s="79"/>
      <c r="AH377" s="79">
        <v>5</v>
      </c>
      <c r="AI377" s="79" t="s">
        <v>165</v>
      </c>
      <c r="AJ377" s="79" t="s">
        <v>203</v>
      </c>
      <c r="AK377" s="79">
        <v>1</v>
      </c>
      <c r="AL377" s="85">
        <v>0</v>
      </c>
      <c r="AM377" s="79" t="s">
        <v>54</v>
      </c>
      <c r="AN377" s="79" t="s">
        <v>54</v>
      </c>
      <c r="AO377" s="128">
        <v>0.2624</v>
      </c>
      <c r="AP377" s="85"/>
      <c r="AQ377" s="85">
        <v>0</v>
      </c>
      <c r="AR377" s="92">
        <v>0</v>
      </c>
      <c r="AS377" s="79">
        <v>25</v>
      </c>
      <c r="AT377" s="79"/>
      <c r="AU377" s="79"/>
      <c r="AV377" s="79" t="s">
        <v>489</v>
      </c>
      <c r="AW377" s="79"/>
      <c r="BB377" s="79"/>
      <c r="BC377" s="8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Y180"/>
  <sheetViews>
    <sheetView view="pageBreakPreview" zoomScale="75" zoomScaleNormal="75" zoomScaleSheetLayoutView="75" workbookViewId="0" topLeftCell="A1">
      <selection activeCell="A1" sqref="A1"/>
    </sheetView>
  </sheetViews>
  <sheetFormatPr defaultColWidth="9.140625" defaultRowHeight="12.75"/>
  <cols>
    <col min="20" max="20" width="20.28125" style="0" customWidth="1"/>
    <col min="21" max="21" width="12.421875" style="0" customWidth="1"/>
    <col min="22" max="22" width="12.28125" style="0" customWidth="1"/>
    <col min="23" max="23" width="13.00390625" style="0" customWidth="1"/>
    <col min="24" max="24" width="9.7109375" style="0" customWidth="1"/>
    <col min="25" max="25" width="7.7109375" style="0" customWidth="1"/>
  </cols>
  <sheetData>
    <row r="1" spans="2:25" ht="28.5" customHeight="1">
      <c r="B1" s="263" t="s">
        <v>733</v>
      </c>
      <c r="C1" s="263"/>
      <c r="D1" s="263"/>
      <c r="E1" s="263"/>
      <c r="F1" s="263"/>
      <c r="G1" s="263"/>
      <c r="H1" s="263"/>
      <c r="I1" s="263"/>
      <c r="K1" s="263" t="s">
        <v>739</v>
      </c>
      <c r="L1" s="263"/>
      <c r="M1" s="263"/>
      <c r="N1" s="263"/>
      <c r="O1" s="263"/>
      <c r="P1" s="263"/>
      <c r="Q1" s="263"/>
      <c r="T1" s="263" t="s">
        <v>743</v>
      </c>
      <c r="U1" s="263"/>
      <c r="V1" s="263"/>
      <c r="W1" s="263"/>
      <c r="X1" s="263"/>
      <c r="Y1" s="263"/>
    </row>
    <row r="2" spans="2:25" ht="12.75" customHeight="1">
      <c r="B2" s="167"/>
      <c r="C2" s="167"/>
      <c r="D2" s="167"/>
      <c r="E2" s="167"/>
      <c r="F2" s="167"/>
      <c r="G2" s="167"/>
      <c r="H2" s="167"/>
      <c r="K2" s="263"/>
      <c r="L2" s="263"/>
      <c r="M2" s="263"/>
      <c r="N2" s="263"/>
      <c r="O2" s="263"/>
      <c r="P2" s="263"/>
      <c r="Q2" s="263"/>
      <c r="T2" s="210"/>
      <c r="U2" s="210"/>
      <c r="V2" s="210"/>
      <c r="W2" s="210"/>
      <c r="X2" s="210"/>
      <c r="Y2" s="210"/>
    </row>
    <row r="3" spans="20:24" ht="12.75" customHeight="1">
      <c r="T3" s="210"/>
      <c r="U3" s="210"/>
      <c r="V3" s="210"/>
      <c r="W3" s="210"/>
      <c r="X3" s="210"/>
    </row>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c r="A19" s="123"/>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c r="A38" s="123"/>
    </row>
    <row r="39" ht="12.75" customHeight="1"/>
    <row r="40" spans="2:18" ht="12.75" customHeight="1">
      <c r="B40" s="226" t="s">
        <v>734</v>
      </c>
      <c r="C40" s="226"/>
      <c r="D40" s="226"/>
      <c r="E40" s="226"/>
      <c r="F40" s="226"/>
      <c r="G40" s="226"/>
      <c r="H40" s="226"/>
      <c r="I40" s="226"/>
      <c r="J40" s="226" t="s">
        <v>732</v>
      </c>
      <c r="K40" s="226"/>
      <c r="L40" s="226"/>
      <c r="M40" s="226"/>
      <c r="N40" s="226"/>
      <c r="O40" s="226"/>
      <c r="P40" s="226"/>
      <c r="Q40" s="226"/>
      <c r="R40" s="226"/>
    </row>
    <row r="41" spans="2:18" ht="12.75" customHeight="1">
      <c r="B41" s="226"/>
      <c r="C41" s="226"/>
      <c r="D41" s="226"/>
      <c r="E41" s="226"/>
      <c r="F41" s="226"/>
      <c r="G41" s="226"/>
      <c r="H41" s="226"/>
      <c r="I41" s="226"/>
      <c r="J41" s="226"/>
      <c r="K41" s="226"/>
      <c r="L41" s="226"/>
      <c r="M41" s="226"/>
      <c r="N41" s="226"/>
      <c r="O41" s="226"/>
      <c r="P41" s="226"/>
      <c r="Q41" s="226"/>
      <c r="R41" s="226"/>
    </row>
    <row r="42" ht="12.75" customHeight="1"/>
    <row r="43" ht="12.75" customHeight="1"/>
    <row r="44" ht="12.75" customHeight="1"/>
    <row r="45" spans="2:20" ht="30" customHeight="1">
      <c r="B45" s="263" t="s">
        <v>735</v>
      </c>
      <c r="C45" s="263"/>
      <c r="D45" s="263"/>
      <c r="E45" s="263"/>
      <c r="F45" s="263"/>
      <c r="G45" s="263"/>
      <c r="H45" s="263"/>
      <c r="I45" s="263"/>
      <c r="K45" s="263" t="s">
        <v>740</v>
      </c>
      <c r="L45" s="263"/>
      <c r="M45" s="263"/>
      <c r="N45" s="263"/>
      <c r="O45" s="263"/>
      <c r="P45" s="263"/>
      <c r="Q45" s="263"/>
      <c r="R45" s="263"/>
      <c r="T45" s="205" t="s">
        <v>736</v>
      </c>
    </row>
    <row r="46" spans="11:18" ht="12.75" customHeight="1">
      <c r="K46" s="263"/>
      <c r="L46" s="263"/>
      <c r="M46" s="263"/>
      <c r="N46" s="263"/>
      <c r="O46" s="263"/>
      <c r="P46" s="263"/>
      <c r="Q46" s="263"/>
      <c r="R46" s="263"/>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88" ht="24.75" customHeight="1"/>
    <row r="93" spans="2:18" ht="42.75" customHeight="1">
      <c r="B93" s="263" t="s">
        <v>737</v>
      </c>
      <c r="C93" s="263"/>
      <c r="D93" s="263"/>
      <c r="E93" s="263"/>
      <c r="F93" s="263"/>
      <c r="G93" s="263"/>
      <c r="H93" s="263"/>
      <c r="I93" s="263"/>
      <c r="K93" s="263" t="s">
        <v>741</v>
      </c>
      <c r="L93" s="263"/>
      <c r="M93" s="263"/>
      <c r="N93" s="263"/>
      <c r="O93" s="263"/>
      <c r="P93" s="263"/>
      <c r="Q93" s="263"/>
      <c r="R93" s="263"/>
    </row>
    <row r="94" spans="11:21" ht="12.75">
      <c r="K94" s="263"/>
      <c r="L94" s="263"/>
      <c r="M94" s="263"/>
      <c r="N94" s="263"/>
      <c r="O94" s="263"/>
      <c r="P94" s="263"/>
      <c r="Q94" s="263"/>
      <c r="R94" s="263"/>
      <c r="T94" t="s">
        <v>634</v>
      </c>
      <c r="U94" t="s">
        <v>653</v>
      </c>
    </row>
    <row r="138" ht="25.5" customHeight="1"/>
    <row r="139" spans="2:20" ht="12.75" customHeight="1">
      <c r="B139" s="263" t="s">
        <v>738</v>
      </c>
      <c r="C139" s="263"/>
      <c r="D139" s="263"/>
      <c r="E139" s="263"/>
      <c r="F139" s="263"/>
      <c r="G139" s="263"/>
      <c r="H139" s="263"/>
      <c r="I139" s="263"/>
      <c r="K139" s="263" t="s">
        <v>742</v>
      </c>
      <c r="L139" s="263"/>
      <c r="M139" s="263"/>
      <c r="N139" s="263"/>
      <c r="O139" s="263"/>
      <c r="P139" s="263"/>
      <c r="Q139" s="263"/>
      <c r="R139" s="263"/>
      <c r="T139" s="123" t="s">
        <v>745</v>
      </c>
    </row>
    <row r="140" spans="2:18" ht="17.25" customHeight="1" thickBot="1">
      <c r="B140" s="263"/>
      <c r="C140" s="263"/>
      <c r="D140" s="263"/>
      <c r="E140" s="263"/>
      <c r="F140" s="263"/>
      <c r="G140" s="263"/>
      <c r="H140" s="263"/>
      <c r="I140" s="263"/>
      <c r="K140" s="263"/>
      <c r="L140" s="263"/>
      <c r="M140" s="263"/>
      <c r="N140" s="263"/>
      <c r="O140" s="263"/>
      <c r="P140" s="263"/>
      <c r="Q140" s="263"/>
      <c r="R140" s="263"/>
    </row>
    <row r="141" spans="11:24" ht="12.75">
      <c r="K141" s="263"/>
      <c r="L141" s="263"/>
      <c r="M141" s="263"/>
      <c r="N141" s="263"/>
      <c r="O141" s="263"/>
      <c r="P141" s="263"/>
      <c r="Q141" s="263"/>
      <c r="R141" s="263"/>
      <c r="T141" s="176"/>
      <c r="U141" s="177"/>
      <c r="V141" s="192"/>
      <c r="W141" s="256" t="s">
        <v>658</v>
      </c>
      <c r="X141" s="257"/>
    </row>
    <row r="142" spans="20:24" ht="24.75" thickBot="1">
      <c r="T142" s="193" t="s">
        <v>1</v>
      </c>
      <c r="U142" s="194"/>
      <c r="V142" s="195"/>
      <c r="W142" s="196" t="s">
        <v>728</v>
      </c>
      <c r="X142" s="197" t="s">
        <v>726</v>
      </c>
    </row>
    <row r="143" spans="20:24" ht="13.5" thickBot="1">
      <c r="T143" s="227" t="s">
        <v>724</v>
      </c>
      <c r="U143" s="228"/>
      <c r="V143" s="228"/>
      <c r="W143" s="184"/>
      <c r="X143" s="185"/>
    </row>
    <row r="144" spans="20:24" ht="12.75">
      <c r="T144" s="206" t="s">
        <v>725</v>
      </c>
      <c r="U144" s="207"/>
      <c r="V144" s="208"/>
      <c r="W144" s="191">
        <v>13</v>
      </c>
      <c r="X144" s="180">
        <v>14</v>
      </c>
    </row>
    <row r="145" spans="20:24" ht="12.75">
      <c r="T145" s="264" t="s">
        <v>662</v>
      </c>
      <c r="U145" s="264"/>
      <c r="V145" s="264"/>
      <c r="W145" s="179">
        <v>9</v>
      </c>
      <c r="X145" s="179">
        <v>0</v>
      </c>
    </row>
    <row r="146" spans="20:24" ht="12.75" customHeight="1">
      <c r="T146" s="261" t="s">
        <v>663</v>
      </c>
      <c r="U146" s="261"/>
      <c r="V146" s="261"/>
      <c r="W146" s="179">
        <v>0</v>
      </c>
      <c r="X146" s="179">
        <v>2</v>
      </c>
    </row>
    <row r="147" spans="20:24" ht="25.5" customHeight="1" thickBot="1">
      <c r="T147" s="262" t="s">
        <v>664</v>
      </c>
      <c r="U147" s="262"/>
      <c r="V147" s="262"/>
      <c r="W147" s="183">
        <v>0</v>
      </c>
      <c r="X147" s="183">
        <v>2</v>
      </c>
    </row>
    <row r="148" spans="20:25" ht="12.75" customHeight="1" thickBot="1">
      <c r="T148" s="227" t="s">
        <v>659</v>
      </c>
      <c r="U148" s="228"/>
      <c r="V148" s="228"/>
      <c r="W148" s="184"/>
      <c r="X148" s="185"/>
      <c r="Y148" s="123"/>
    </row>
    <row r="149" spans="20:24" ht="12.75" customHeight="1">
      <c r="T149" s="264" t="s">
        <v>665</v>
      </c>
      <c r="U149" s="264"/>
      <c r="V149" s="264"/>
      <c r="W149" s="180">
        <v>2</v>
      </c>
      <c r="X149" s="180">
        <v>1</v>
      </c>
    </row>
    <row r="150" spans="20:24" ht="12.75" customHeight="1">
      <c r="T150" s="261" t="s">
        <v>666</v>
      </c>
      <c r="U150" s="261"/>
      <c r="V150" s="261"/>
      <c r="W150" s="179">
        <v>25</v>
      </c>
      <c r="X150" s="179">
        <v>16</v>
      </c>
    </row>
    <row r="151" spans="20:24" ht="12.75" customHeight="1">
      <c r="T151" s="261" t="s">
        <v>667</v>
      </c>
      <c r="U151" s="261"/>
      <c r="V151" s="261"/>
      <c r="W151" s="179">
        <v>19</v>
      </c>
      <c r="X151" s="179">
        <v>85</v>
      </c>
    </row>
    <row r="152" spans="20:24" ht="12.75" customHeight="1">
      <c r="T152" s="261" t="s">
        <v>668</v>
      </c>
      <c r="U152" s="261"/>
      <c r="V152" s="261"/>
      <c r="W152" s="179">
        <v>24</v>
      </c>
      <c r="X152" s="179">
        <v>28</v>
      </c>
    </row>
    <row r="153" spans="20:24" ht="12.75" customHeight="1" thickBot="1">
      <c r="T153" s="262" t="s">
        <v>669</v>
      </c>
      <c r="U153" s="262"/>
      <c r="V153" s="262"/>
      <c r="W153" s="183">
        <v>4</v>
      </c>
      <c r="X153" s="183">
        <v>1</v>
      </c>
    </row>
    <row r="154" spans="20:24" ht="12.75" customHeight="1" thickBot="1">
      <c r="T154" s="258" t="s">
        <v>660</v>
      </c>
      <c r="U154" s="259"/>
      <c r="V154" s="259"/>
      <c r="W154" s="181"/>
      <c r="X154" s="182"/>
    </row>
    <row r="155" spans="20:24" ht="12.75" customHeight="1">
      <c r="T155" s="264" t="s">
        <v>670</v>
      </c>
      <c r="U155" s="264"/>
      <c r="V155" s="264"/>
      <c r="W155" s="180">
        <v>3</v>
      </c>
      <c r="X155" s="180">
        <v>11</v>
      </c>
    </row>
    <row r="156" spans="20:24" ht="12.75" customHeight="1">
      <c r="T156" s="261" t="s">
        <v>671</v>
      </c>
      <c r="U156" s="261"/>
      <c r="V156" s="261"/>
      <c r="W156" s="179">
        <v>19</v>
      </c>
      <c r="X156" s="179">
        <v>43</v>
      </c>
    </row>
    <row r="157" spans="20:24" ht="12.75" customHeight="1">
      <c r="T157" s="262" t="s">
        <v>672</v>
      </c>
      <c r="U157" s="262"/>
      <c r="V157" s="262"/>
      <c r="W157" s="179">
        <v>14</v>
      </c>
      <c r="X157" s="179">
        <v>41</v>
      </c>
    </row>
    <row r="158" spans="20:24" ht="12.75" customHeight="1">
      <c r="T158" s="186" t="s">
        <v>623</v>
      </c>
      <c r="U158" s="187"/>
      <c r="V158" s="188"/>
      <c r="W158" s="189">
        <f>SUM(W144:W157)</f>
        <v>132</v>
      </c>
      <c r="X158" s="190">
        <f>SUM(X144:X157)</f>
        <v>244</v>
      </c>
    </row>
    <row r="159" spans="20:24" ht="12.75" customHeight="1">
      <c r="T159" s="255" t="s">
        <v>661</v>
      </c>
      <c r="U159" s="255"/>
      <c r="V159" s="255"/>
      <c r="W159" s="255"/>
      <c r="X159" s="255"/>
    </row>
    <row r="160" ht="12.75" customHeight="1"/>
    <row r="161" ht="12.75" customHeight="1"/>
    <row r="162" ht="12.75" customHeight="1"/>
    <row r="163" spans="19:24" ht="12.75" customHeight="1">
      <c r="S163" s="147"/>
      <c r="T163" s="224" t="s">
        <v>744</v>
      </c>
      <c r="U163" s="224"/>
      <c r="V163" s="224"/>
      <c r="W163" s="224"/>
      <c r="X163" s="224"/>
    </row>
    <row r="164" spans="19:24" ht="12.75" customHeight="1">
      <c r="S164" s="147"/>
      <c r="T164" s="225"/>
      <c r="U164" s="225"/>
      <c r="V164" s="225"/>
      <c r="W164" s="225"/>
      <c r="X164" s="225"/>
    </row>
    <row r="165" ht="12.75" customHeight="1" thickBot="1">
      <c r="S165" s="147"/>
    </row>
    <row r="166" spans="19:24" ht="12.75" customHeight="1">
      <c r="S166" s="147"/>
      <c r="T166" s="198"/>
      <c r="U166" s="260" t="s">
        <v>644</v>
      </c>
      <c r="V166" s="260"/>
      <c r="W166" s="260" t="s">
        <v>648</v>
      </c>
      <c r="X166" s="260"/>
    </row>
    <row r="167" spans="19:24" ht="12.75" customHeight="1" thickBot="1">
      <c r="S167" s="147"/>
      <c r="T167" s="199" t="s">
        <v>647</v>
      </c>
      <c r="U167" s="203" t="s">
        <v>645</v>
      </c>
      <c r="V167" s="204" t="s">
        <v>646</v>
      </c>
      <c r="W167" s="203" t="s">
        <v>645</v>
      </c>
      <c r="X167" s="204" t="s">
        <v>646</v>
      </c>
    </row>
    <row r="168" spans="19:25" ht="12.75" customHeight="1">
      <c r="S168" s="147"/>
      <c r="T168" s="175" t="s">
        <v>639</v>
      </c>
      <c r="U168" s="101">
        <f>'PCWA Tads'!AR252</f>
        <v>0</v>
      </c>
      <c r="V168" s="101">
        <f>'PCWA Tads'!AS252</f>
        <v>0</v>
      </c>
      <c r="W168" s="101">
        <f>'PCWA Eggs'!AP142</f>
        <v>0</v>
      </c>
      <c r="X168" s="178">
        <f>'PCWA Eggs'!AQ142</f>
        <v>0</v>
      </c>
      <c r="Y168" s="209"/>
    </row>
    <row r="169" spans="19:25" ht="12.75" customHeight="1">
      <c r="S169" s="147"/>
      <c r="T169" s="175" t="s">
        <v>643</v>
      </c>
      <c r="U169" s="101">
        <f>'PCWA Tads'!AR253</f>
        <v>0</v>
      </c>
      <c r="V169" s="101">
        <f>'PCWA Tads'!AS253</f>
        <v>0</v>
      </c>
      <c r="W169" s="101">
        <f>'PCWA Eggs'!AP143</f>
        <v>0</v>
      </c>
      <c r="X169" s="178">
        <f>'PCWA Eggs'!AQ143</f>
        <v>0</v>
      </c>
      <c r="Y169" s="209"/>
    </row>
    <row r="170" spans="19:25" ht="12.75" customHeight="1">
      <c r="S170" s="147"/>
      <c r="T170" s="175" t="s">
        <v>642</v>
      </c>
      <c r="U170" s="101">
        <f>SUM('PCWA Tads'!AR254:AR258)</f>
        <v>12</v>
      </c>
      <c r="V170" s="101">
        <f>SUM('PCWA Tads'!AS254:AS258)</f>
        <v>13</v>
      </c>
      <c r="W170" s="101">
        <f>SUM('PCWA Eggs'!AP144:AP145)</f>
        <v>6</v>
      </c>
      <c r="X170" s="178">
        <f>SUM('PCWA Eggs'!AQ144:AQ145)</f>
        <v>0</v>
      </c>
      <c r="Y170" s="209"/>
    </row>
    <row r="171" spans="19:24" ht="12.75" customHeight="1">
      <c r="S171" s="147"/>
      <c r="T171" s="175" t="s">
        <v>727</v>
      </c>
      <c r="U171" s="101">
        <f>SUM('PCWA Tads'!AR259:AR263)</f>
        <v>201</v>
      </c>
      <c r="V171" s="101">
        <f>SUM('PCWA Tads'!AS259:AS263)</f>
        <v>174</v>
      </c>
      <c r="W171" s="101">
        <f>SUM('PCWA Eggs'!AP146:AP147)</f>
        <v>95</v>
      </c>
      <c r="X171" s="178">
        <f>SUM('PCWA Eggs'!AQ146:AQ147)</f>
        <v>68</v>
      </c>
    </row>
    <row r="172" spans="19:24" ht="12.75" customHeight="1">
      <c r="S172" s="147"/>
      <c r="T172" s="175" t="s">
        <v>641</v>
      </c>
      <c r="U172" s="101">
        <f>SUM('PCWA Tads'!AR264:AR266)</f>
        <v>25</v>
      </c>
      <c r="V172" s="101">
        <f>SUM('PCWA Tads'!AS264:AS266)</f>
        <v>17</v>
      </c>
      <c r="W172" s="101">
        <f>SUM('PCWA Eggs'!AP148:AP149)</f>
        <v>16</v>
      </c>
      <c r="X172" s="178">
        <f>SUM('PCWA Eggs'!AQ148:AQ149)</f>
        <v>59</v>
      </c>
    </row>
    <row r="173" spans="19:24" ht="12.75" customHeight="1">
      <c r="S173" s="147"/>
      <c r="T173" s="175" t="s">
        <v>640</v>
      </c>
      <c r="U173" s="101">
        <f>SUM('PCWA Tads'!AR267:AR268)</f>
        <v>3</v>
      </c>
      <c r="V173" s="101">
        <f>SUM('PCWA Tads'!AS267:AS268)</f>
        <v>2</v>
      </c>
      <c r="W173" s="101">
        <f>'PCWA Eggs'!AP150</f>
        <v>2</v>
      </c>
      <c r="X173" s="178">
        <f>'PCWA Eggs'!AQ150</f>
        <v>1</v>
      </c>
    </row>
    <row r="174" spans="19:24" ht="12.75" customHeight="1">
      <c r="S174" s="147"/>
      <c r="T174" s="200" t="s">
        <v>623</v>
      </c>
      <c r="U174" s="201">
        <f>SUM(U168:U173)</f>
        <v>241</v>
      </c>
      <c r="V174" s="201">
        <f>SUM(V168:V173)</f>
        <v>206</v>
      </c>
      <c r="W174" s="201">
        <f>SUM(W168:W173)</f>
        <v>119</v>
      </c>
      <c r="X174" s="202">
        <f>SUM(X168:X173)</f>
        <v>128</v>
      </c>
    </row>
    <row r="175" spans="19:24" ht="12.75" customHeight="1">
      <c r="S175" s="147"/>
      <c r="T175" s="255" t="s">
        <v>731</v>
      </c>
      <c r="U175" s="255"/>
      <c r="V175" s="255"/>
      <c r="W175" s="255"/>
      <c r="X175" s="255"/>
    </row>
    <row r="176" ht="12.75" customHeight="1">
      <c r="S176" s="147"/>
    </row>
    <row r="177" ht="12.75" customHeight="1">
      <c r="S177" s="147"/>
    </row>
    <row r="178" ht="12.75" customHeight="1">
      <c r="S178" s="147"/>
    </row>
    <row r="179" ht="12.75" customHeight="1">
      <c r="S179" s="147"/>
    </row>
    <row r="180" ht="12.75" customHeight="1">
      <c r="S180" s="147"/>
    </row>
    <row r="182" ht="25.5" customHeight="1"/>
  </sheetData>
  <mergeCells count="31">
    <mergeCell ref="T163:X164"/>
    <mergeCell ref="J40:R41"/>
    <mergeCell ref="B40:I41"/>
    <mergeCell ref="T159:X159"/>
    <mergeCell ref="T157:V157"/>
    <mergeCell ref="T143:V143"/>
    <mergeCell ref="T149:V149"/>
    <mergeCell ref="T148:V148"/>
    <mergeCell ref="T147:V147"/>
    <mergeCell ref="T145:V145"/>
    <mergeCell ref="B1:I1"/>
    <mergeCell ref="B139:I140"/>
    <mergeCell ref="K139:R141"/>
    <mergeCell ref="B93:I93"/>
    <mergeCell ref="K93:R94"/>
    <mergeCell ref="K45:R46"/>
    <mergeCell ref="B45:I45"/>
    <mergeCell ref="T152:V152"/>
    <mergeCell ref="T151:V151"/>
    <mergeCell ref="T156:V156"/>
    <mergeCell ref="K1:Q2"/>
    <mergeCell ref="T1:Y1"/>
    <mergeCell ref="T146:V146"/>
    <mergeCell ref="T155:V155"/>
    <mergeCell ref="T175:X175"/>
    <mergeCell ref="W141:X141"/>
    <mergeCell ref="T154:V154"/>
    <mergeCell ref="U166:V166"/>
    <mergeCell ref="W166:X166"/>
    <mergeCell ref="T150:V150"/>
    <mergeCell ref="T153:V153"/>
  </mergeCells>
  <printOptions/>
  <pageMargins left="0.75" right="0.75" top="1" bottom="1" header="0.5" footer="0.5"/>
  <pageSetup horizontalDpi="1200" verticalDpi="1200" orientation="portrait" r:id="rId2"/>
  <headerFooter alignWithMargins="0">
    <oddHeader>&amp;LDRAFT</oddHeader>
    <oddFooter>&amp;L&amp;8Copyright 2007 by Placer County Water Agency&amp;R&amp;"Arial,Italic"&amp;8&amp;F</oddFooter>
  </headerFooter>
  <rowBreaks count="3" manualBreakCount="3">
    <brk id="44" max="255" man="1"/>
    <brk id="92" max="255" man="1"/>
    <brk id="138"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AK89"/>
  <sheetViews>
    <sheetView zoomScale="75" zoomScaleNormal="75" workbookViewId="0" topLeftCell="R13">
      <selection activeCell="AW27" sqref="AW27"/>
    </sheetView>
  </sheetViews>
  <sheetFormatPr defaultColWidth="9.140625" defaultRowHeight="12.75"/>
  <cols>
    <col min="1" max="1" width="44.421875" style="0" bestFit="1" customWidth="1"/>
    <col min="2" max="4" width="11.8515625" style="0" customWidth="1"/>
    <col min="5" max="5" width="33.57421875" style="0" customWidth="1"/>
    <col min="6" max="6" width="17.7109375" style="0" customWidth="1"/>
    <col min="7" max="7" width="7.7109375" style="0" customWidth="1"/>
    <col min="8" max="8" width="4.7109375" style="0" customWidth="1"/>
    <col min="9" max="9" width="5.140625" style="0" customWidth="1"/>
    <col min="10" max="10" width="5.7109375" style="0" customWidth="1"/>
    <col min="11" max="11" width="4.57421875" style="0" customWidth="1"/>
    <col min="12" max="12" width="5.57421875" style="0" bestFit="1" customWidth="1"/>
    <col min="13" max="13" width="4.28125" style="0" customWidth="1"/>
    <col min="14" max="14" width="4.7109375" style="0" customWidth="1"/>
    <col min="15" max="15" width="5.57421875" style="0" customWidth="1"/>
    <col min="16" max="16" width="5.28125" style="0" customWidth="1"/>
    <col min="17" max="17" width="5.00390625" style="0" customWidth="1"/>
    <col min="18" max="18" width="4.7109375" style="0" customWidth="1"/>
    <col min="19" max="19" width="4.140625" style="0" customWidth="1"/>
    <col min="20" max="20" width="5.140625" style="0" customWidth="1"/>
    <col min="21" max="22" width="5.00390625" style="0" customWidth="1"/>
    <col min="23" max="23" width="4.140625" style="0" customWidth="1"/>
    <col min="24" max="25" width="4.57421875" style="0" customWidth="1"/>
    <col min="26" max="26" width="4.28125" style="0" customWidth="1"/>
    <col min="27" max="28" width="4.7109375" style="0" customWidth="1"/>
    <col min="29" max="30" width="4.57421875" style="0" customWidth="1"/>
    <col min="31" max="31" width="4.421875" style="0" customWidth="1"/>
    <col min="32" max="32" width="4.57421875" style="0" customWidth="1"/>
    <col min="33" max="33" width="5.140625" style="0" customWidth="1"/>
    <col min="34" max="34" width="5.00390625" style="0" customWidth="1"/>
    <col min="35" max="35" width="4.140625" style="0" customWidth="1"/>
    <col min="36" max="36" width="5.57421875" style="0" bestFit="1" customWidth="1"/>
  </cols>
  <sheetData>
    <row r="2" ht="12.75">
      <c r="A2" t="s">
        <v>656</v>
      </c>
    </row>
    <row r="3" spans="1:5" ht="12.75">
      <c r="A3" s="138" t="s">
        <v>654</v>
      </c>
      <c r="B3" s="139"/>
      <c r="C3" s="147"/>
      <c r="D3" s="147"/>
      <c r="E3" s="147"/>
    </row>
    <row r="4" spans="1:5" ht="12.75">
      <c r="A4" s="138" t="s">
        <v>1</v>
      </c>
      <c r="B4" s="139" t="s">
        <v>623</v>
      </c>
      <c r="C4" s="147"/>
      <c r="D4" s="147"/>
      <c r="E4" s="147"/>
    </row>
    <row r="5" spans="1:5" ht="12.75">
      <c r="A5" s="145" t="s">
        <v>429</v>
      </c>
      <c r="B5" s="140">
        <v>9</v>
      </c>
      <c r="C5" s="149"/>
      <c r="D5" s="149"/>
      <c r="E5" s="149"/>
    </row>
    <row r="6" spans="1:5" ht="12.75">
      <c r="A6" s="141" t="s">
        <v>323</v>
      </c>
      <c r="B6" s="142">
        <v>19</v>
      </c>
      <c r="C6" s="149"/>
      <c r="D6" s="149"/>
      <c r="E6" s="149"/>
    </row>
    <row r="7" spans="1:5" ht="12.75">
      <c r="A7" s="141" t="s">
        <v>114</v>
      </c>
      <c r="B7" s="142">
        <v>13</v>
      </c>
      <c r="C7" s="149"/>
      <c r="D7" s="149"/>
      <c r="E7" s="149"/>
    </row>
    <row r="8" spans="1:7" ht="12.75">
      <c r="A8" s="141" t="s">
        <v>171</v>
      </c>
      <c r="B8" s="142">
        <v>3</v>
      </c>
      <c r="C8" s="149"/>
      <c r="D8" s="149"/>
      <c r="E8" s="149"/>
      <c r="G8" t="s">
        <v>673</v>
      </c>
    </row>
    <row r="9" spans="1:5" ht="12.75">
      <c r="A9" s="141" t="s">
        <v>197</v>
      </c>
      <c r="B9" s="142">
        <v>2</v>
      </c>
      <c r="C9" s="149"/>
      <c r="D9" s="149"/>
      <c r="E9" s="149"/>
    </row>
    <row r="10" spans="1:7" ht="12.75">
      <c r="A10" s="141" t="s">
        <v>77</v>
      </c>
      <c r="B10" s="142">
        <v>8</v>
      </c>
      <c r="C10" s="149"/>
      <c r="D10" s="149"/>
      <c r="E10" s="149"/>
      <c r="G10">
        <v>13</v>
      </c>
    </row>
    <row r="11" spans="1:7" ht="12.75">
      <c r="A11" s="141" t="s">
        <v>65</v>
      </c>
      <c r="B11" s="142">
        <v>1</v>
      </c>
      <c r="C11" s="149"/>
      <c r="D11" s="149"/>
      <c r="E11" s="149"/>
      <c r="G11">
        <v>9</v>
      </c>
    </row>
    <row r="12" spans="1:5" ht="12.75">
      <c r="A12" s="141" t="s">
        <v>375</v>
      </c>
      <c r="B12" s="142">
        <v>3</v>
      </c>
      <c r="C12" s="149"/>
      <c r="D12" s="149"/>
      <c r="E12" s="149"/>
    </row>
    <row r="13" spans="1:5" ht="12.75">
      <c r="A13" s="141" t="s">
        <v>389</v>
      </c>
      <c r="B13" s="142">
        <v>16</v>
      </c>
      <c r="C13" s="149"/>
      <c r="D13" s="149"/>
      <c r="E13" s="149"/>
    </row>
    <row r="14" spans="1:7" ht="12.75">
      <c r="A14" s="146" t="s">
        <v>475</v>
      </c>
      <c r="B14" s="142">
        <v>5</v>
      </c>
      <c r="C14" s="149"/>
      <c r="D14" s="149"/>
      <c r="E14" s="149"/>
      <c r="G14">
        <v>2</v>
      </c>
    </row>
    <row r="15" spans="1:7" ht="12.75">
      <c r="A15" s="141" t="s">
        <v>212</v>
      </c>
      <c r="B15" s="142">
        <v>25</v>
      </c>
      <c r="C15" s="149"/>
      <c r="D15" s="149"/>
      <c r="E15" s="149"/>
      <c r="G15">
        <v>25</v>
      </c>
    </row>
    <row r="16" spans="1:7" ht="12.75">
      <c r="A16" s="141" t="s">
        <v>273</v>
      </c>
      <c r="B16" s="142">
        <v>24</v>
      </c>
      <c r="C16" s="149"/>
      <c r="D16" s="149"/>
      <c r="E16" s="149"/>
      <c r="G16">
        <v>19</v>
      </c>
    </row>
    <row r="17" spans="1:7" ht="12.75">
      <c r="A17" s="141" t="s">
        <v>301</v>
      </c>
      <c r="B17" s="142">
        <v>4</v>
      </c>
      <c r="C17" s="149"/>
      <c r="D17" s="149"/>
      <c r="E17" s="149"/>
      <c r="G17">
        <v>24</v>
      </c>
    </row>
    <row r="18" spans="1:7" ht="12.75">
      <c r="A18" s="143" t="s">
        <v>655</v>
      </c>
      <c r="B18" s="144">
        <v>132</v>
      </c>
      <c r="C18" s="149"/>
      <c r="D18" s="149"/>
      <c r="E18" s="149"/>
      <c r="G18">
        <v>4</v>
      </c>
    </row>
    <row r="20" spans="1:7" ht="12.75">
      <c r="A20" t="s">
        <v>657</v>
      </c>
      <c r="G20">
        <v>3</v>
      </c>
    </row>
    <row r="21" ht="12.75">
      <c r="G21">
        <v>19</v>
      </c>
    </row>
    <row r="22" spans="1:7" ht="12.75">
      <c r="A22" s="138" t="s">
        <v>654</v>
      </c>
      <c r="B22" s="139"/>
      <c r="C22" s="147"/>
      <c r="D22" s="147"/>
      <c r="E22" s="147"/>
      <c r="G22">
        <v>14</v>
      </c>
    </row>
    <row r="23" spans="1:7" ht="12.75">
      <c r="A23" s="138" t="s">
        <v>1</v>
      </c>
      <c r="B23" s="139" t="s">
        <v>623</v>
      </c>
      <c r="C23" s="147"/>
      <c r="D23" s="147"/>
      <c r="E23" s="147"/>
      <c r="G23" s="123">
        <f>SUM(G8:G22)</f>
        <v>132</v>
      </c>
    </row>
    <row r="24" spans="1:5" ht="12.75">
      <c r="A24" s="145" t="s">
        <v>429</v>
      </c>
      <c r="B24" s="140">
        <v>32</v>
      </c>
      <c r="C24" s="149"/>
      <c r="D24" s="149"/>
      <c r="E24" s="149"/>
    </row>
    <row r="25" spans="1:7" ht="12.75">
      <c r="A25" s="141" t="s">
        <v>318</v>
      </c>
      <c r="B25" s="142">
        <v>2</v>
      </c>
      <c r="C25" s="149"/>
      <c r="D25" s="149"/>
      <c r="E25" s="149"/>
      <c r="G25">
        <v>14</v>
      </c>
    </row>
    <row r="26" spans="1:7" ht="12.75">
      <c r="A26" s="141" t="s">
        <v>323</v>
      </c>
      <c r="B26" s="142">
        <v>85</v>
      </c>
      <c r="C26" s="149"/>
      <c r="D26" s="149"/>
      <c r="E26" s="149"/>
      <c r="G26">
        <v>0</v>
      </c>
    </row>
    <row r="27" spans="1:7" ht="12.75">
      <c r="A27" s="141" t="s">
        <v>114</v>
      </c>
      <c r="B27" s="142">
        <v>14</v>
      </c>
      <c r="C27" s="149"/>
      <c r="D27" s="149"/>
      <c r="E27" s="149"/>
      <c r="G27">
        <v>1</v>
      </c>
    </row>
    <row r="28" spans="1:7" ht="12.75">
      <c r="A28" s="141" t="s">
        <v>171</v>
      </c>
      <c r="B28" s="142">
        <v>11</v>
      </c>
      <c r="C28" s="149"/>
      <c r="D28" s="149"/>
      <c r="E28" s="149"/>
      <c r="G28">
        <v>2</v>
      </c>
    </row>
    <row r="29" spans="1:5" ht="12.75">
      <c r="A29" s="141" t="s">
        <v>197</v>
      </c>
      <c r="B29" s="142">
        <v>1</v>
      </c>
      <c r="C29" s="149"/>
      <c r="D29" s="149"/>
      <c r="E29" s="149"/>
    </row>
    <row r="30" spans="1:7" ht="12.75">
      <c r="A30" s="141" t="s">
        <v>375</v>
      </c>
      <c r="B30" s="142">
        <v>4</v>
      </c>
      <c r="C30" s="149"/>
      <c r="D30" s="149"/>
      <c r="E30" s="149"/>
      <c r="G30">
        <v>1</v>
      </c>
    </row>
    <row r="31" spans="1:7" ht="12.75">
      <c r="A31" s="141" t="s">
        <v>389</v>
      </c>
      <c r="B31" s="142">
        <v>39</v>
      </c>
      <c r="C31" s="149"/>
      <c r="D31" s="149"/>
      <c r="E31" s="149"/>
      <c r="G31">
        <v>16</v>
      </c>
    </row>
    <row r="32" spans="1:7" ht="12.75">
      <c r="A32" s="146" t="s">
        <v>475</v>
      </c>
      <c r="B32" s="142">
        <v>9</v>
      </c>
      <c r="C32" s="149"/>
      <c r="D32" s="149"/>
      <c r="E32" s="149"/>
      <c r="G32">
        <v>85</v>
      </c>
    </row>
    <row r="33" spans="1:7" ht="12.75">
      <c r="A33" s="141" t="s">
        <v>212</v>
      </c>
      <c r="B33" s="142">
        <v>16</v>
      </c>
      <c r="C33" s="149"/>
      <c r="D33" s="149"/>
      <c r="E33" s="149"/>
      <c r="G33">
        <v>28</v>
      </c>
    </row>
    <row r="34" spans="1:7" ht="12.75">
      <c r="A34" s="141" t="s">
        <v>273</v>
      </c>
      <c r="B34" s="142">
        <v>28</v>
      </c>
      <c r="C34" s="149"/>
      <c r="D34" s="149"/>
      <c r="E34" s="149"/>
      <c r="G34">
        <v>1</v>
      </c>
    </row>
    <row r="35" spans="1:5" ht="12.75">
      <c r="A35" s="141" t="s">
        <v>301</v>
      </c>
      <c r="B35" s="142">
        <v>1</v>
      </c>
      <c r="C35" s="149"/>
      <c r="D35" s="149"/>
      <c r="E35" s="149"/>
    </row>
    <row r="36" spans="1:7" ht="12.75">
      <c r="A36" s="141" t="s">
        <v>268</v>
      </c>
      <c r="B36" s="142">
        <v>1</v>
      </c>
      <c r="C36" s="149"/>
      <c r="D36" s="149"/>
      <c r="E36" s="149"/>
      <c r="G36">
        <v>11</v>
      </c>
    </row>
    <row r="37" spans="1:7" ht="12.75">
      <c r="A37" s="141" t="s">
        <v>271</v>
      </c>
      <c r="B37" s="142">
        <v>1</v>
      </c>
      <c r="C37" s="149"/>
      <c r="D37" s="149"/>
      <c r="E37" s="149"/>
      <c r="G37">
        <v>43</v>
      </c>
    </row>
    <row r="38" spans="1:7" ht="12.75">
      <c r="A38" s="143" t="s">
        <v>655</v>
      </c>
      <c r="B38" s="144">
        <v>244</v>
      </c>
      <c r="C38" s="149"/>
      <c r="D38" s="149"/>
      <c r="E38" s="149"/>
      <c r="G38">
        <v>41</v>
      </c>
    </row>
    <row r="39" ht="12.75">
      <c r="G39" s="123">
        <f>SUM(G25:G38)</f>
        <v>243</v>
      </c>
    </row>
    <row r="41" spans="7:34" ht="12.75">
      <c r="G41" s="148" t="s">
        <v>682</v>
      </c>
      <c r="H41" s="148"/>
      <c r="I41" s="148"/>
      <c r="J41" s="148"/>
      <c r="M41" s="148" t="s">
        <v>691</v>
      </c>
      <c r="N41" s="148"/>
      <c r="O41" s="148"/>
      <c r="P41" s="148"/>
      <c r="S41" s="148" t="s">
        <v>691</v>
      </c>
      <c r="T41" s="148"/>
      <c r="U41" s="148"/>
      <c r="V41" s="148"/>
      <c r="Y41" s="148" t="s">
        <v>697</v>
      </c>
      <c r="Z41" s="148"/>
      <c r="AA41" s="148"/>
      <c r="AB41" s="148"/>
      <c r="AE41" s="148" t="s">
        <v>698</v>
      </c>
      <c r="AF41" s="148"/>
      <c r="AG41" s="148"/>
      <c r="AH41" s="148"/>
    </row>
    <row r="42" spans="9:34" ht="12.75">
      <c r="I42">
        <v>0.9</v>
      </c>
      <c r="J42">
        <v>0.1</v>
      </c>
      <c r="O42">
        <v>0.9</v>
      </c>
      <c r="P42">
        <v>0.1</v>
      </c>
      <c r="U42">
        <v>0.9</v>
      </c>
      <c r="V42">
        <v>0.1</v>
      </c>
      <c r="AA42">
        <v>0.9</v>
      </c>
      <c r="AB42">
        <v>0.1</v>
      </c>
      <c r="AG42">
        <v>0.9</v>
      </c>
      <c r="AH42">
        <v>0.1</v>
      </c>
    </row>
    <row r="43" spans="6:36" ht="12.75">
      <c r="F43" s="150"/>
      <c r="G43" s="229" t="s">
        <v>679</v>
      </c>
      <c r="H43" s="229"/>
      <c r="I43" s="229"/>
      <c r="J43" s="229"/>
      <c r="K43" s="229"/>
      <c r="L43" s="229"/>
      <c r="M43" s="230" t="s">
        <v>680</v>
      </c>
      <c r="N43" s="230"/>
      <c r="O43" s="230"/>
      <c r="P43" s="230"/>
      <c r="Q43" s="230"/>
      <c r="R43" s="230"/>
      <c r="S43" s="153" t="s">
        <v>681</v>
      </c>
      <c r="T43" s="153"/>
      <c r="U43" s="153"/>
      <c r="V43" s="153"/>
      <c r="W43" s="153"/>
      <c r="X43" s="153"/>
      <c r="Y43" s="230" t="s">
        <v>696</v>
      </c>
      <c r="Z43" s="230"/>
      <c r="AA43" s="230"/>
      <c r="AB43" s="230"/>
      <c r="AC43" s="230"/>
      <c r="AD43" s="230"/>
      <c r="AE43" s="153" t="s">
        <v>699</v>
      </c>
      <c r="AF43" s="153"/>
      <c r="AG43" s="153"/>
      <c r="AH43" s="153"/>
      <c r="AI43" s="153"/>
      <c r="AJ43" s="153"/>
    </row>
    <row r="44" spans="2:36" ht="12.75">
      <c r="B44" t="s">
        <v>683</v>
      </c>
      <c r="C44" t="s">
        <v>684</v>
      </c>
      <c r="D44" t="s">
        <v>685</v>
      </c>
      <c r="E44" t="s">
        <v>690</v>
      </c>
      <c r="F44" s="151"/>
      <c r="G44" s="153" t="s">
        <v>704</v>
      </c>
      <c r="H44" s="153" t="s">
        <v>705</v>
      </c>
      <c r="I44" s="154" t="str">
        <f>"P "&amp;I42</f>
        <v>P 0.9</v>
      </c>
      <c r="J44" s="154" t="str">
        <f>"P "&amp;J42</f>
        <v>P 0.1</v>
      </c>
      <c r="K44" s="153" t="s">
        <v>706</v>
      </c>
      <c r="L44" s="153" t="s">
        <v>707</v>
      </c>
      <c r="M44" s="67" t="s">
        <v>704</v>
      </c>
      <c r="N44" s="67" t="s">
        <v>705</v>
      </c>
      <c r="O44" s="152" t="str">
        <f>"P "&amp;O42</f>
        <v>P 0.9</v>
      </c>
      <c r="P44" s="152" t="str">
        <f>"P "&amp;P42</f>
        <v>P 0.1</v>
      </c>
      <c r="Q44" s="67" t="s">
        <v>706</v>
      </c>
      <c r="R44" s="67" t="s">
        <v>707</v>
      </c>
      <c r="S44" s="158" t="s">
        <v>704</v>
      </c>
      <c r="T44" s="158" t="s">
        <v>705</v>
      </c>
      <c r="U44" s="158" t="str">
        <f>"P "&amp;U42</f>
        <v>P 0.9</v>
      </c>
      <c r="V44" s="158" t="str">
        <f>"P "&amp;V42</f>
        <v>P 0.1</v>
      </c>
      <c r="W44" s="158" t="s">
        <v>706</v>
      </c>
      <c r="X44" s="158" t="s">
        <v>707</v>
      </c>
      <c r="Y44" s="159" t="s">
        <v>704</v>
      </c>
      <c r="Z44" s="159" t="s">
        <v>705</v>
      </c>
      <c r="AA44" s="160" t="str">
        <f>"P "&amp;AA42</f>
        <v>P 0.9</v>
      </c>
      <c r="AB44" s="160" t="str">
        <f>"P "&amp;AB42</f>
        <v>P 0.1</v>
      </c>
      <c r="AC44" s="159" t="s">
        <v>706</v>
      </c>
      <c r="AD44" s="159" t="s">
        <v>707</v>
      </c>
      <c r="AE44" s="158" t="s">
        <v>704</v>
      </c>
      <c r="AF44" s="158" t="s">
        <v>705</v>
      </c>
      <c r="AG44" s="158" t="str">
        <f>"P "&amp;AG42</f>
        <v>P 0.9</v>
      </c>
      <c r="AH44" s="158" t="str">
        <f>"P "&amp;AH42</f>
        <v>P 0.1</v>
      </c>
      <c r="AI44" s="158" t="s">
        <v>706</v>
      </c>
      <c r="AJ44" s="158" t="s">
        <v>707</v>
      </c>
    </row>
    <row r="45" spans="6:37" ht="12.75">
      <c r="F45" t="s">
        <v>713</v>
      </c>
      <c r="G45" s="116"/>
      <c r="H45" s="116"/>
      <c r="I45" s="116"/>
      <c r="J45" s="116"/>
      <c r="K45" s="116"/>
      <c r="L45" s="116"/>
      <c r="M45" s="116"/>
      <c r="N45" s="116"/>
      <c r="O45" s="116"/>
      <c r="P45" s="116"/>
      <c r="Q45" s="116"/>
      <c r="R45" s="116"/>
      <c r="S45" s="165"/>
      <c r="T45" s="165"/>
      <c r="U45" s="165"/>
      <c r="V45" s="165"/>
      <c r="W45" s="165"/>
      <c r="X45" s="165"/>
      <c r="Y45" s="165"/>
      <c r="Z45" s="165"/>
      <c r="AA45" s="165"/>
      <c r="AB45" s="165"/>
      <c r="AC45" s="165"/>
      <c r="AD45" s="165"/>
      <c r="AE45" s="165"/>
      <c r="AF45" s="165"/>
      <c r="AG45" s="165"/>
      <c r="AH45" s="165"/>
      <c r="AI45" s="165"/>
      <c r="AJ45" s="165"/>
      <c r="AK45" s="165"/>
    </row>
    <row r="46" spans="2:37" ht="12.75">
      <c r="B46">
        <v>2</v>
      </c>
      <c r="C46">
        <v>111</v>
      </c>
      <c r="D46" s="148" t="s">
        <v>686</v>
      </c>
      <c r="E46" t="str">
        <f>G$41&amp;D46&amp;B46&amp;":"&amp;D46&amp;C46</f>
        <v>'PCWA Eggs'!au2:au111</v>
      </c>
      <c r="F46" s="148" t="s">
        <v>712</v>
      </c>
      <c r="G46" s="156">
        <f ca="1">CONVERT(AVERAGE(INDIRECT(E46)),"ft","cm")</f>
        <v>4.995496153846151</v>
      </c>
      <c r="H46" s="156">
        <f ca="1">CONVERT(MEDIAN(INDIRECT(E46)),"ft","cm")</f>
        <v>3.048</v>
      </c>
      <c r="I46" s="156">
        <f ca="1">CONVERT(PERCENTILE(INDIRECT(E46),I$42),"ft","cm")</f>
        <v>11.2776</v>
      </c>
      <c r="J46" s="156">
        <f ca="1">CONVERT(PERCENTILE(INDIRECT(E46),J$42),"ft","cm")</f>
        <v>1.2192</v>
      </c>
      <c r="K46" s="156">
        <f ca="1">CONVERT(MIN(INDIRECT(E46)),"ft","cm")</f>
        <v>0</v>
      </c>
      <c r="L46" s="156">
        <f ca="1">CONVERT(MAX(INDIRECT(E46)),"ft","cm")</f>
        <v>23.1648</v>
      </c>
      <c r="M46" s="135">
        <f ca="1">CONVERT(AVERAGE(INDIRECT(E61)),"ft","cm")</f>
        <v>1.1349317647058823</v>
      </c>
      <c r="N46" s="135">
        <f ca="1">CONVERT(MEDIAN(INDIRECT(E61)),"ft","cm")</f>
        <v>0</v>
      </c>
      <c r="O46" s="135">
        <f ca="1">CONVERT(PERCENTILE(INDIRECT(E61),O$42),"ft","cm")</f>
        <v>3.3528</v>
      </c>
      <c r="P46" s="135">
        <f ca="1">CONVERT(PERCENTILE(INDIRECT(E61),P$42),"ft","cm")</f>
        <v>0</v>
      </c>
      <c r="Q46" s="135">
        <f ca="1">CONVERT(MIN(INDIRECT(E61)),"ft","cm")</f>
        <v>0</v>
      </c>
      <c r="R46" s="135">
        <f ca="1">CONVERT(MAX(INDIRECT(E61)),"ft","cm")</f>
        <v>27.432</v>
      </c>
      <c r="S46" s="164">
        <f ca="1">CONVERT(AVERAGE(INDIRECT(E74)),"ft","cm")</f>
        <v>5.130799999999996</v>
      </c>
      <c r="T46" s="164">
        <f ca="1">CONVERT(MEDIAN(INDIRECT(E74)),"ft","cm")</f>
        <v>3.048</v>
      </c>
      <c r="U46" s="164">
        <f ca="1">CONVERT(PERCENTILE(INDIRECT(E74),U$42),"ft","cm")</f>
        <v>11.734799999999998</v>
      </c>
      <c r="V46" s="164">
        <f ca="1">CONVERT(PERCENTILE(INDIRECT(E74),V$42),"ft","cm")</f>
        <v>0</v>
      </c>
      <c r="W46" s="164">
        <f ca="1">CONVERT(MIN(INDIRECT(E74)),"ft","cm")</f>
        <v>0</v>
      </c>
      <c r="X46" s="164">
        <f ca="1">CONVERT(MAX(INDIRECT(E74)),"ft","cm")</f>
        <v>40.5384</v>
      </c>
      <c r="Y46" s="161">
        <f ca="1">CONVERT(AVERAGE(INDIRECT(E78)),"m","cm")</f>
        <v>2.2205976095617515</v>
      </c>
      <c r="Z46" s="161">
        <f ca="1">CONVERT(MEDIAN(INDIRECT(E78)),"m","cm")</f>
        <v>0</v>
      </c>
      <c r="AA46" s="161">
        <f ca="1">CONVERT(PERCENTILE(INDIRECT(E78),AA$42),"m","cm")</f>
        <v>7.000000000000001</v>
      </c>
      <c r="AB46" s="161">
        <f ca="1">CONVERT(PERCENTILE(INDIRECT(E78),AB$42),"m","cm")</f>
        <v>0</v>
      </c>
      <c r="AC46" s="161">
        <f ca="1">CONVERT(MIN(INDIRECT(E78)),"m","cm")</f>
        <v>0</v>
      </c>
      <c r="AD46" s="161">
        <f ca="1">CONVERT(MAX(INDIRECT(E78)),"m","cm")</f>
        <v>25</v>
      </c>
      <c r="AE46" s="164">
        <f ca="1">CONVERT(AVERAGE(INDIRECT(E82)),"m","cm")</f>
        <v>3.3904109589041065</v>
      </c>
      <c r="AF46" s="164">
        <f ca="1">CONVERT(MEDIAN(INDIRECT(E82)),"m","cm")</f>
        <v>1</v>
      </c>
      <c r="AG46" s="164">
        <f ca="1">CONVERT(PERCENTILE(INDIRECT(E82),AG$42),"m","cm")</f>
        <v>11</v>
      </c>
      <c r="AH46" s="164">
        <f ca="1">CONVERT(PERCENTILE(INDIRECT(E82),AH$42),"m","cm")</f>
        <v>0</v>
      </c>
      <c r="AI46" s="164">
        <f ca="1">CONVERT(MIN(INDIRECT(E82)),"m","cm")</f>
        <v>0</v>
      </c>
      <c r="AJ46" s="164">
        <f ca="1">CONVERT(MAX(INDIRECT(E82)),"m","cm")</f>
        <v>28.000000000000004</v>
      </c>
      <c r="AK46" s="162"/>
    </row>
    <row r="47" spans="4:37" ht="12.75">
      <c r="D47" s="148" t="s">
        <v>687</v>
      </c>
      <c r="E47" t="str">
        <f>G$41&amp;D47&amp;B46&amp;":"&amp;D47&amp;C46</f>
        <v>'PCWA Eggs'!as2:as111</v>
      </c>
      <c r="F47" s="148" t="s">
        <v>711</v>
      </c>
      <c r="G47" s="156">
        <f ca="1">CONVERT(AVERAGE(INDIRECT(E47)),"ft","cm")</f>
        <v>30.250014545454565</v>
      </c>
      <c r="H47" s="156">
        <f ca="1">CONVERT(MEDIAN(INDIRECT(E47)),"ft","cm")</f>
        <v>27.432</v>
      </c>
      <c r="I47" s="156">
        <f ca="1">CONVERT(PERCENTILE(INDIRECT(E47),I$42),"ft","cm")</f>
        <v>48.768</v>
      </c>
      <c r="J47" s="156">
        <f ca="1">CONVERT(PERCENTILE(INDIRECT(E47),J$42),"ft","cm")</f>
        <v>15.24</v>
      </c>
      <c r="K47" s="156">
        <f ca="1">CONVERT(MIN(INDIRECT(E47)),"ft","cm")</f>
        <v>4.572</v>
      </c>
      <c r="L47" s="156">
        <f ca="1">CONVERT(MAX(INDIRECT(E47)),"ft","cm")</f>
        <v>109.728</v>
      </c>
      <c r="M47" s="135">
        <f ca="1">CONVERT(AVERAGE(INDIRECT(E62)),"ft","cm")</f>
        <v>12.40631025882354</v>
      </c>
      <c r="N47" s="135">
        <f ca="1">CONVERT(MEDIAN(INDIRECT(E62)),"ft","cm")</f>
        <v>9.144</v>
      </c>
      <c r="O47" s="135">
        <f ca="1">CONVERT(PERCENTILE(INDIRECT(E62),O$42),"ft","cm")</f>
        <v>21.336</v>
      </c>
      <c r="P47" s="135">
        <f ca="1">CONVERT(PERCENTILE(INDIRECT(E62),P$42),"ft","cm")</f>
        <v>4.514697600000001</v>
      </c>
      <c r="Q47" s="135">
        <f ca="1">CONVERT(MIN(INDIRECT(E62)),"ft","cm")</f>
        <v>0</v>
      </c>
      <c r="R47" s="135">
        <f ca="1">CONVERT(MAX(INDIRECT(E62)),"ft","cm")</f>
        <v>76.2</v>
      </c>
      <c r="S47" s="164">
        <f ca="1">CONVERT(AVERAGE(INDIRECT(E75)),"ft","cm")</f>
        <v>21.6408</v>
      </c>
      <c r="T47" s="164">
        <f ca="1">CONVERT(MEDIAN(INDIRECT(E75)),"ft","cm")</f>
        <v>18.288</v>
      </c>
      <c r="U47" s="164">
        <f ca="1">CONVERT(PERCENTILE(INDIRECT(E75),U$42),"ft","cm")</f>
        <v>41.75760000000002</v>
      </c>
      <c r="V47" s="164">
        <f ca="1">CONVERT(PERCENTILE(INDIRECT(E75),V$42),"ft","cm")</f>
        <v>0</v>
      </c>
      <c r="W47" s="164">
        <f ca="1">CONVERT(MIN(INDIRECT(E75)),"ft","cm")</f>
        <v>0</v>
      </c>
      <c r="X47" s="164">
        <f ca="1">CONVERT(MAX(INDIRECT(E75)),"ft","cm")</f>
        <v>85.344</v>
      </c>
      <c r="Y47" s="161">
        <f ca="1">CONVERT(AVERAGE(INDIRECT(E79)),"m","cm")</f>
        <v>19.621513944223103</v>
      </c>
      <c r="Z47" s="161">
        <f ca="1">CONVERT(MEDIAN(INDIRECT(E79)),"m","cm")</f>
        <v>17.000000000000004</v>
      </c>
      <c r="AA47" s="161">
        <f ca="1">CONVERT(PERCENTILE(INDIRECT(E79),AA$42),"m","cm")</f>
        <v>39</v>
      </c>
      <c r="AB47" s="161">
        <f ca="1">CONVERT(PERCENTILE(INDIRECT(E79),AB$42),"m","cm")</f>
        <v>0</v>
      </c>
      <c r="AC47" s="161">
        <f ca="1">CONVERT(MIN(INDIRECT(E79)),"m","cm")</f>
        <v>0</v>
      </c>
      <c r="AD47" s="161">
        <f ca="1">CONVERT(MAX(INDIRECT(E79)),"m","cm")</f>
        <v>90</v>
      </c>
      <c r="AE47" s="164">
        <f ca="1">CONVERT(AVERAGE(INDIRECT(E83)),"m","cm")</f>
        <v>22.56493506493506</v>
      </c>
      <c r="AF47" s="164">
        <f ca="1">CONVERT(MEDIAN(INDIRECT(E83)),"m","cm")</f>
        <v>18</v>
      </c>
      <c r="AG47" s="164">
        <f ca="1">CONVERT(PERCENTILE(INDIRECT(E83),AG$42),"m","cm")</f>
        <v>45</v>
      </c>
      <c r="AH47" s="164">
        <f ca="1">CONVERT(PERCENTILE(INDIRECT(E83),AH$42),"m","cm")</f>
        <v>8</v>
      </c>
      <c r="AI47" s="164">
        <f ca="1">CONVERT(MIN(INDIRECT(E83)),"m","cm")</f>
        <v>2</v>
      </c>
      <c r="AJ47" s="164">
        <f ca="1">CONVERT(MAX(INDIRECT(E83)),"m","cm")</f>
        <v>100</v>
      </c>
      <c r="AK47" s="162"/>
    </row>
    <row r="48" spans="6:37" ht="12.75">
      <c r="F48" t="s">
        <v>714</v>
      </c>
      <c r="G48" s="157"/>
      <c r="H48" s="157"/>
      <c r="I48" s="157"/>
      <c r="J48" s="157"/>
      <c r="K48" s="157"/>
      <c r="L48" s="157"/>
      <c r="M48" s="157"/>
      <c r="N48" s="157"/>
      <c r="O48" s="157"/>
      <c r="P48" s="157"/>
      <c r="Q48" s="157"/>
      <c r="R48" s="157"/>
      <c r="S48" s="161"/>
      <c r="T48" s="161"/>
      <c r="U48" s="161"/>
      <c r="V48" s="161"/>
      <c r="W48" s="161"/>
      <c r="X48" s="161"/>
      <c r="Y48" s="161"/>
      <c r="Z48" s="161"/>
      <c r="AA48" s="161"/>
      <c r="AB48" s="161"/>
      <c r="AC48" s="161"/>
      <c r="AD48" s="161"/>
      <c r="AE48" s="161"/>
      <c r="AF48" s="161"/>
      <c r="AG48" s="161"/>
      <c r="AH48" s="161"/>
      <c r="AI48" s="161"/>
      <c r="AJ48" s="161"/>
      <c r="AK48" s="162"/>
    </row>
    <row r="49" spans="2:37" ht="12.75">
      <c r="B49" s="148">
        <v>112</v>
      </c>
      <c r="C49">
        <v>133</v>
      </c>
      <c r="D49" s="148" t="s">
        <v>686</v>
      </c>
      <c r="E49" t="str">
        <f>G$41&amp;D49&amp;B49&amp;":"&amp;D49&amp;C49</f>
        <v>'PCWA Eggs'!au112:au133</v>
      </c>
      <c r="F49" s="148" t="s">
        <v>712</v>
      </c>
      <c r="G49" s="156">
        <f ca="1">CONVERT(AVERAGE(INDIRECT(E49)),"ft","cm")</f>
        <v>3.5052000000000008</v>
      </c>
      <c r="H49" s="156">
        <f ca="1">CONVERT(MEDIAN(INDIRECT(E49)),"ft","cm")</f>
        <v>2.1336000000000004</v>
      </c>
      <c r="I49" s="156">
        <f ca="1">CONVERT(PERCENTILE(INDIRECT(E49),I$42),"ft","cm")</f>
        <v>5.882640000000002</v>
      </c>
      <c r="J49" s="156">
        <f ca="1">CONVERT(PERCENTILE(INDIRECT(E49),J$42),"ft","cm")</f>
        <v>0.9448800000000002</v>
      </c>
      <c r="K49" s="156">
        <f ca="1">CONVERT(MIN(INDIRECT(E49)),"ft","cm")</f>
        <v>0</v>
      </c>
      <c r="L49" s="156">
        <f ca="1">CONVERT(MAX(INDIRECT(E49)),"ft","cm")</f>
        <v>14.3256</v>
      </c>
      <c r="M49" s="135">
        <f ca="1">CONVERT(AVERAGE(INDIRECT(E64)),"ft","cm")</f>
        <v>0.8889999999999999</v>
      </c>
      <c r="N49" s="135">
        <f ca="1">CONVERT(MEDIAN(INDIRECT(E64)),"ft","cm")</f>
        <v>0</v>
      </c>
      <c r="O49" s="135">
        <f ca="1">CONVERT(PERCENTILE(INDIRECT(E64),O$42),"ft","cm")</f>
        <v>3.048</v>
      </c>
      <c r="P49" s="135">
        <f ca="1">CONVERT(PERCENTILE(INDIRECT(E64),P$42),"ft","cm")</f>
        <v>0</v>
      </c>
      <c r="Q49" s="135">
        <f ca="1">CONVERT(MIN(INDIRECT(E64)),"ft","cm")</f>
        <v>0</v>
      </c>
      <c r="R49" s="135">
        <f ca="1">CONVERT(MAX(INDIRECT(E64)),"ft","cm")</f>
        <v>3.048</v>
      </c>
      <c r="S49" s="164" t="s">
        <v>702</v>
      </c>
      <c r="T49" s="164" t="s">
        <v>702</v>
      </c>
      <c r="U49" s="164" t="s">
        <v>702</v>
      </c>
      <c r="V49" s="164" t="s">
        <v>702</v>
      </c>
      <c r="W49" s="164" t="s">
        <v>702</v>
      </c>
      <c r="X49" s="164" t="s">
        <v>702</v>
      </c>
      <c r="Y49" s="163" t="s">
        <v>702</v>
      </c>
      <c r="Z49" s="163" t="s">
        <v>702</v>
      </c>
      <c r="AA49" s="163" t="s">
        <v>702</v>
      </c>
      <c r="AB49" s="163" t="s">
        <v>702</v>
      </c>
      <c r="AC49" s="163" t="s">
        <v>702</v>
      </c>
      <c r="AD49" s="163" t="s">
        <v>702</v>
      </c>
      <c r="AE49" s="164" t="s">
        <v>702</v>
      </c>
      <c r="AF49" s="164" t="s">
        <v>702</v>
      </c>
      <c r="AG49" s="164" t="s">
        <v>702</v>
      </c>
      <c r="AH49" s="164" t="s">
        <v>702</v>
      </c>
      <c r="AI49" s="164" t="s">
        <v>702</v>
      </c>
      <c r="AJ49" s="164" t="s">
        <v>702</v>
      </c>
      <c r="AK49" s="162"/>
    </row>
    <row r="50" spans="2:37" ht="12.75">
      <c r="B50" s="148"/>
      <c r="D50" s="148" t="s">
        <v>687</v>
      </c>
      <c r="E50" t="str">
        <f>G$41&amp;D50&amp;B49&amp;":"&amp;D50&amp;C49</f>
        <v>'PCWA Eggs'!as112:as133</v>
      </c>
      <c r="F50" s="148" t="s">
        <v>711</v>
      </c>
      <c r="G50" s="156">
        <f ca="1">CONVERT(AVERAGE(INDIRECT(E50)),"ft","cm")</f>
        <v>14.765866666666666</v>
      </c>
      <c r="H50" s="156">
        <f ca="1">CONVERT(MEDIAN(INDIRECT(E50)),"ft","cm")</f>
        <v>13.716</v>
      </c>
      <c r="I50" s="156">
        <f ca="1">CONVERT(PERCENTILE(INDIRECT(E50),I$42),"ft","cm")</f>
        <v>19.2024</v>
      </c>
      <c r="J50" s="156">
        <f ca="1">CONVERT(PERCENTILE(INDIRECT(E50),J$42),"ft","cm")</f>
        <v>11.7348</v>
      </c>
      <c r="K50" s="156">
        <f ca="1">CONVERT(MIN(INDIRECT(E50)),"ft","cm")</f>
        <v>9.144</v>
      </c>
      <c r="L50" s="156">
        <f ca="1">CONVERT(MAX(INDIRECT(E50)),"ft","cm")</f>
        <v>27.432</v>
      </c>
      <c r="M50" s="135">
        <f ca="1">CONVERT(AVERAGE(INDIRECT(E65)),"ft","cm")</f>
        <v>5.9182</v>
      </c>
      <c r="N50" s="135">
        <f ca="1">CONVERT(MEDIAN(INDIRECT(E65)),"ft","cm")</f>
        <v>6.096</v>
      </c>
      <c r="O50" s="135">
        <f ca="1">CONVERT(PERCENTILE(INDIRECT(E65),O$42),"ft","cm")</f>
        <v>9.144</v>
      </c>
      <c r="P50" s="135">
        <f ca="1">CONVERT(PERCENTILE(INDIRECT(E65),P$42),"ft","cm")</f>
        <v>2.6517600000000003</v>
      </c>
      <c r="Q50" s="135">
        <f ca="1">CONVERT(MIN(INDIRECT(E65)),"ft","cm")</f>
        <v>0</v>
      </c>
      <c r="R50" s="135">
        <f ca="1">CONVERT(MAX(INDIRECT(E65)),"ft","cm")</f>
        <v>12.192</v>
      </c>
      <c r="S50" s="164" t="s">
        <v>702</v>
      </c>
      <c r="T50" s="164" t="s">
        <v>702</v>
      </c>
      <c r="U50" s="164" t="s">
        <v>702</v>
      </c>
      <c r="V50" s="164" t="s">
        <v>702</v>
      </c>
      <c r="W50" s="164" t="s">
        <v>702</v>
      </c>
      <c r="X50" s="164" t="s">
        <v>702</v>
      </c>
      <c r="Y50" s="163" t="s">
        <v>702</v>
      </c>
      <c r="Z50" s="163" t="s">
        <v>702</v>
      </c>
      <c r="AA50" s="163" t="s">
        <v>702</v>
      </c>
      <c r="AB50" s="163" t="s">
        <v>702</v>
      </c>
      <c r="AC50" s="163" t="s">
        <v>702</v>
      </c>
      <c r="AD50" s="163" t="s">
        <v>702</v>
      </c>
      <c r="AE50" s="164" t="s">
        <v>702</v>
      </c>
      <c r="AF50" s="164" t="s">
        <v>702</v>
      </c>
      <c r="AG50" s="164" t="s">
        <v>702</v>
      </c>
      <c r="AH50" s="164" t="s">
        <v>702</v>
      </c>
      <c r="AI50" s="164" t="s">
        <v>702</v>
      </c>
      <c r="AJ50" s="164" t="s">
        <v>702</v>
      </c>
      <c r="AK50" s="162"/>
    </row>
    <row r="51" spans="6:37" ht="12.75">
      <c r="F51" t="s">
        <v>715</v>
      </c>
      <c r="G51" s="157"/>
      <c r="H51" s="157"/>
      <c r="I51" s="157"/>
      <c r="J51" s="157"/>
      <c r="K51" s="157"/>
      <c r="L51" s="157"/>
      <c r="M51" s="157"/>
      <c r="N51" s="157"/>
      <c r="O51" s="157"/>
      <c r="P51" s="157"/>
      <c r="Q51" s="157"/>
      <c r="R51" s="157"/>
      <c r="S51" s="161"/>
      <c r="T51" s="161"/>
      <c r="U51" s="161"/>
      <c r="V51" s="161"/>
      <c r="W51" s="161"/>
      <c r="X51" s="161"/>
      <c r="Y51" s="161"/>
      <c r="Z51" s="161"/>
      <c r="AA51" s="161"/>
      <c r="AB51" s="161"/>
      <c r="AC51" s="161"/>
      <c r="AD51" s="161"/>
      <c r="AE51" s="161"/>
      <c r="AF51" s="161"/>
      <c r="AG51" s="161"/>
      <c r="AH51" s="161"/>
      <c r="AI51" s="161"/>
      <c r="AJ51" s="161"/>
      <c r="AK51" s="162"/>
    </row>
    <row r="52" spans="2:37" ht="12.75">
      <c r="B52">
        <v>5</v>
      </c>
      <c r="C52">
        <v>78</v>
      </c>
      <c r="D52" s="148" t="s">
        <v>686</v>
      </c>
      <c r="E52" t="str">
        <f>G$41&amp;D52&amp;B52&amp;":"&amp;D52&amp;C52</f>
        <v>'PCWA Eggs'!au5:au78</v>
      </c>
      <c r="F52" s="148" t="s">
        <v>712</v>
      </c>
      <c r="G52" s="156">
        <f ca="1">CONVERT(AVERAGE(INDIRECT(E52)),"ft","cm")</f>
        <v>5.181599999999997</v>
      </c>
      <c r="H52" s="156">
        <f ca="1">CONVERT(MEDIAN(INDIRECT(E52)),"ft","cm")</f>
        <v>2.7432</v>
      </c>
      <c r="I52" s="156">
        <f ca="1">CONVERT(PERCENTILE(INDIRECT(E52),I$42),"ft","cm")</f>
        <v>11.490960000000003</v>
      </c>
      <c r="J52" s="156">
        <f ca="1">CONVERT(PERCENTILE(INDIRECT(E52),J$42),"ft","cm")</f>
        <v>1.2192</v>
      </c>
      <c r="K52" s="156">
        <f ca="1">CONVERT(MIN(INDIRECT(E52)),"ft","cm")</f>
        <v>0.6096</v>
      </c>
      <c r="L52" s="156">
        <f ca="1">CONVERT(MAX(INDIRECT(E52)),"ft","cm")</f>
        <v>23.1648</v>
      </c>
      <c r="M52" s="135">
        <f ca="1">CONVERT(AVERAGE(INDIRECT(E67)),"ft","cm")</f>
        <v>1.6933333333333331</v>
      </c>
      <c r="N52" s="135">
        <f ca="1">CONVERT(MEDIAN(INDIRECT(E67)),"ft","cm")</f>
        <v>0.1524</v>
      </c>
      <c r="O52" s="135">
        <f ca="1">CONVERT(PERCENTILE(INDIRECT(E67),O$42),"ft","cm")</f>
        <v>4.053839999999999</v>
      </c>
      <c r="P52" s="135">
        <f ca="1">CONVERT(PERCENTILE(INDIRECT(E67),P$42),"ft","cm")</f>
        <v>0</v>
      </c>
      <c r="Q52" s="135">
        <f ca="1">CONVERT(MIN(INDIRECT(E67)),"ft","cm")</f>
        <v>0</v>
      </c>
      <c r="R52" s="135">
        <f ca="1">CONVERT(MAX(INDIRECT(E67)),"ft","cm")</f>
        <v>27.432</v>
      </c>
      <c r="S52" s="164" t="s">
        <v>702</v>
      </c>
      <c r="T52" s="164" t="s">
        <v>702</v>
      </c>
      <c r="U52" s="164" t="s">
        <v>702</v>
      </c>
      <c r="V52" s="164" t="s">
        <v>702</v>
      </c>
      <c r="W52" s="164" t="s">
        <v>702</v>
      </c>
      <c r="X52" s="164" t="s">
        <v>702</v>
      </c>
      <c r="Y52" s="163" t="s">
        <v>702</v>
      </c>
      <c r="Z52" s="163" t="s">
        <v>702</v>
      </c>
      <c r="AA52" s="163" t="s">
        <v>702</v>
      </c>
      <c r="AB52" s="163" t="s">
        <v>702</v>
      </c>
      <c r="AC52" s="163" t="s">
        <v>702</v>
      </c>
      <c r="AD52" s="163" t="s">
        <v>702</v>
      </c>
      <c r="AE52" s="164" t="s">
        <v>702</v>
      </c>
      <c r="AF52" s="164" t="s">
        <v>702</v>
      </c>
      <c r="AG52" s="164" t="s">
        <v>702</v>
      </c>
      <c r="AH52" s="164" t="s">
        <v>702</v>
      </c>
      <c r="AI52" s="164" t="s">
        <v>702</v>
      </c>
      <c r="AJ52" s="164" t="s">
        <v>702</v>
      </c>
      <c r="AK52" s="162"/>
    </row>
    <row r="53" spans="4:37" ht="12.75">
      <c r="D53" s="148" t="s">
        <v>687</v>
      </c>
      <c r="E53" t="str">
        <f>G$41&amp;D53&amp;B52&amp;":"&amp;D53&amp;C52</f>
        <v>'PCWA Eggs'!as5:as78</v>
      </c>
      <c r="F53" s="148" t="s">
        <v>711</v>
      </c>
      <c r="G53" s="156">
        <f ca="1">CONVERT(AVERAGE(INDIRECT(E53)),"ft","cm")</f>
        <v>29.602670270270284</v>
      </c>
      <c r="H53" s="156">
        <f ca="1">CONVERT(MEDIAN(INDIRECT(E53)),"ft","cm")</f>
        <v>27.432</v>
      </c>
      <c r="I53" s="156">
        <f ca="1">CONVERT(PERCENTILE(INDIRECT(E53),I$42),"ft","cm")</f>
        <v>45.72</v>
      </c>
      <c r="J53" s="156">
        <f ca="1">CONVERT(PERCENTILE(INDIRECT(E53),J$42),"ft","cm")</f>
        <v>15.24</v>
      </c>
      <c r="K53" s="156">
        <f ca="1">CONVERT(MIN(INDIRECT(E53)),"ft","cm")</f>
        <v>10.668</v>
      </c>
      <c r="L53" s="156">
        <f ca="1">CONVERT(MAX(INDIRECT(E53)),"ft","cm")</f>
        <v>64.008</v>
      </c>
      <c r="M53" s="135">
        <f ca="1">CONVERT(AVERAGE(INDIRECT(E68)),"ft","cm")</f>
        <v>13.867271111111116</v>
      </c>
      <c r="N53" s="135">
        <f ca="1">CONVERT(MEDIAN(INDIRECT(E68)),"ft","cm")</f>
        <v>9.144</v>
      </c>
      <c r="O53" s="135">
        <f ca="1">CONVERT(PERCENTILE(INDIRECT(E68),O$42),"ft","cm")</f>
        <v>28.773119999999995</v>
      </c>
      <c r="P53" s="135">
        <f ca="1">CONVERT(PERCENTILE(INDIRECT(E68),P$42),"ft","cm")</f>
        <v>4.572</v>
      </c>
      <c r="Q53" s="135">
        <f ca="1">CONVERT(MIN(INDIRECT(E68)),"ft","cm")</f>
        <v>0</v>
      </c>
      <c r="R53" s="135">
        <f ca="1">CONVERT(MAX(INDIRECT(E68)),"ft","cm")</f>
        <v>76.2</v>
      </c>
      <c r="S53" s="164" t="s">
        <v>702</v>
      </c>
      <c r="T53" s="164" t="s">
        <v>702</v>
      </c>
      <c r="U53" s="164" t="s">
        <v>702</v>
      </c>
      <c r="V53" s="164" t="s">
        <v>702</v>
      </c>
      <c r="W53" s="164" t="s">
        <v>702</v>
      </c>
      <c r="X53" s="164" t="s">
        <v>702</v>
      </c>
      <c r="Y53" s="163" t="s">
        <v>702</v>
      </c>
      <c r="Z53" s="163" t="s">
        <v>702</v>
      </c>
      <c r="AA53" s="163" t="s">
        <v>702</v>
      </c>
      <c r="AB53" s="163" t="s">
        <v>702</v>
      </c>
      <c r="AC53" s="163" t="s">
        <v>702</v>
      </c>
      <c r="AD53" s="163" t="s">
        <v>702</v>
      </c>
      <c r="AE53" s="164" t="s">
        <v>702</v>
      </c>
      <c r="AF53" s="164" t="s">
        <v>702</v>
      </c>
      <c r="AG53" s="164" t="s">
        <v>702</v>
      </c>
      <c r="AH53" s="164" t="s">
        <v>702</v>
      </c>
      <c r="AI53" s="164" t="s">
        <v>702</v>
      </c>
      <c r="AJ53" s="164" t="s">
        <v>702</v>
      </c>
      <c r="AK53" s="162"/>
    </row>
    <row r="54" spans="6:37" ht="12.75">
      <c r="F54" t="s">
        <v>703</v>
      </c>
      <c r="G54" s="157"/>
      <c r="H54" s="157"/>
      <c r="I54" s="157"/>
      <c r="J54" s="157"/>
      <c r="K54" s="157"/>
      <c r="L54" s="157"/>
      <c r="M54" s="157"/>
      <c r="N54" s="157"/>
      <c r="O54" s="157"/>
      <c r="P54" s="157"/>
      <c r="Q54" s="157"/>
      <c r="R54" s="157"/>
      <c r="S54" s="161"/>
      <c r="T54" s="161"/>
      <c r="U54" s="161"/>
      <c r="V54" s="161"/>
      <c r="W54" s="161"/>
      <c r="X54" s="161"/>
      <c r="Y54" s="161"/>
      <c r="Z54" s="161"/>
      <c r="AA54" s="161"/>
      <c r="AB54" s="161"/>
      <c r="AC54" s="161"/>
      <c r="AD54" s="161"/>
      <c r="AE54" s="161"/>
      <c r="AF54" s="161"/>
      <c r="AG54" s="161"/>
      <c r="AH54" s="161"/>
      <c r="AI54" s="161"/>
      <c r="AJ54" s="161"/>
      <c r="AK54" s="161"/>
    </row>
    <row r="55" spans="2:37" ht="12.75">
      <c r="B55">
        <v>2</v>
      </c>
      <c r="C55">
        <v>111</v>
      </c>
      <c r="D55" s="148" t="s">
        <v>688</v>
      </c>
      <c r="E55" t="str">
        <f>G$41&amp;D55&amp;B55&amp;":"&amp;D55&amp;C55</f>
        <v>'PCWA Eggs'!bn2:bn111</v>
      </c>
      <c r="F55" s="148" t="s">
        <v>712</v>
      </c>
      <c r="G55" s="156">
        <f ca="1">CONVERT(AVERAGE(INDIRECT(E55)),"ft","cm")</f>
        <v>3.7803666666666667</v>
      </c>
      <c r="H55" s="156">
        <f ca="1">CONVERT(MEDIAN(INDIRECT(E55)),"ft","cm")</f>
        <v>2.7432</v>
      </c>
      <c r="I55" s="156">
        <f ca="1">CONVERT(PERCENTILE(INDIRECT(E55),I$42),"ft","cm")</f>
        <v>8.991600000000002</v>
      </c>
      <c r="J55" s="156">
        <f ca="1">CONVERT(PERCENTILE(INDIRECT(E55),J$42),"ft","cm")</f>
        <v>0</v>
      </c>
      <c r="K55" s="156">
        <f ca="1">CONVERT(MIN(INDIRECT(E55)),"ft","cm")</f>
        <v>0</v>
      </c>
      <c r="L55" s="156">
        <f ca="1">CONVERT(MAX(INDIRECT(E55)),"ft","cm")</f>
        <v>15.8496</v>
      </c>
      <c r="M55" s="135">
        <f ca="1">CONVERT(AVERAGE(INDIRECT(E70)),"ft","cm")</f>
        <v>0.16223225806451613</v>
      </c>
      <c r="N55" s="135">
        <f ca="1">CONVERT(MEDIAN(INDIRECT(E70)),"ft","cm")</f>
        <v>0</v>
      </c>
      <c r="O55" s="135">
        <f ca="1">CONVERT(PERCENTILE(INDIRECT(E70),O$42),"ft","cm")</f>
        <v>0</v>
      </c>
      <c r="P55" s="135">
        <f ca="1">CONVERT(PERCENTILE(INDIRECT(E70),P$42),"ft","cm")</f>
        <v>0</v>
      </c>
      <c r="Q55" s="135">
        <f ca="1">CONVERT(MIN(INDIRECT(E70)),"ft","cm")</f>
        <v>0</v>
      </c>
      <c r="R55" s="135">
        <f ca="1">CONVERT(MAX(INDIRECT(E70)),"ft","cm")</f>
        <v>8.534400000000002</v>
      </c>
      <c r="S55" s="164" t="s">
        <v>702</v>
      </c>
      <c r="T55" s="164" t="s">
        <v>702</v>
      </c>
      <c r="U55" s="164" t="s">
        <v>702</v>
      </c>
      <c r="V55" s="164" t="s">
        <v>702</v>
      </c>
      <c r="W55" s="164" t="s">
        <v>702</v>
      </c>
      <c r="X55" s="164" t="s">
        <v>702</v>
      </c>
      <c r="Y55" s="163" t="s">
        <v>702</v>
      </c>
      <c r="Z55" s="163" t="s">
        <v>702</v>
      </c>
      <c r="AA55" s="163" t="s">
        <v>702</v>
      </c>
      <c r="AB55" s="163" t="s">
        <v>702</v>
      </c>
      <c r="AC55" s="163" t="s">
        <v>702</v>
      </c>
      <c r="AD55" s="163" t="s">
        <v>702</v>
      </c>
      <c r="AE55" s="164" t="s">
        <v>702</v>
      </c>
      <c r="AF55" s="164" t="s">
        <v>702</v>
      </c>
      <c r="AG55" s="164" t="s">
        <v>702</v>
      </c>
      <c r="AH55" s="164" t="s">
        <v>702</v>
      </c>
      <c r="AI55" s="164" t="s">
        <v>702</v>
      </c>
      <c r="AJ55" s="164" t="s">
        <v>702</v>
      </c>
      <c r="AK55" s="162"/>
    </row>
    <row r="56" spans="4:37" ht="12.75">
      <c r="D56" s="148" t="s">
        <v>689</v>
      </c>
      <c r="E56" t="str">
        <f>G$41&amp;D56&amp;B55&amp;":"&amp;D56&amp;C55</f>
        <v>'PCWA Eggs'!bm2:bm111</v>
      </c>
      <c r="F56" s="148" t="s">
        <v>711</v>
      </c>
      <c r="G56" s="156">
        <f ca="1">CONVERT(AVERAGE(INDIRECT(E56)),"ft","cm")</f>
        <v>31.580666666666655</v>
      </c>
      <c r="H56" s="156">
        <f ca="1">CONVERT(MEDIAN(INDIRECT(E56)),"ft","cm")</f>
        <v>27.432</v>
      </c>
      <c r="I56" s="156">
        <f ca="1">CONVERT(PERCENTILE(INDIRECT(E56),I$42),"ft","cm")</f>
        <v>55.626</v>
      </c>
      <c r="J56" s="156">
        <f ca="1">CONVERT(PERCENTILE(INDIRECT(E56),J$42),"ft","cm")</f>
        <v>10.668</v>
      </c>
      <c r="K56" s="156">
        <f ca="1">CONVERT(MIN(INDIRECT(E56)),"ft","cm")</f>
        <v>4.572</v>
      </c>
      <c r="L56" s="156">
        <f ca="1">CONVERT(MAX(INDIRECT(E56)),"ft","cm")</f>
        <v>109.728</v>
      </c>
      <c r="M56" s="135">
        <f ca="1">CONVERT(AVERAGE(INDIRECT(E71)),"ft","cm")</f>
        <v>9.86141070967742</v>
      </c>
      <c r="N56" s="135">
        <f ca="1">CONVERT(MEDIAN(INDIRECT(E71)),"ft","cm")</f>
        <v>9.144</v>
      </c>
      <c r="O56" s="135">
        <f ca="1">CONVERT(PERCENTILE(INDIRECT(E71),O$42),"ft","cm")</f>
        <v>15.24</v>
      </c>
      <c r="P56" s="135">
        <f ca="1">CONVERT(PERCENTILE(INDIRECT(E71),P$42),"ft","cm")</f>
        <v>3.9989760000000008</v>
      </c>
      <c r="Q56" s="135">
        <f ca="1">CONVERT(MIN(INDIRECT(E71)),"ft","cm")</f>
        <v>1.9994880000000004</v>
      </c>
      <c r="R56" s="135">
        <f ca="1">CONVERT(MAX(INDIRECT(E71)),"ft","cm")</f>
        <v>21.336</v>
      </c>
      <c r="S56" s="164" t="s">
        <v>702</v>
      </c>
      <c r="T56" s="164" t="s">
        <v>702</v>
      </c>
      <c r="U56" s="164" t="s">
        <v>702</v>
      </c>
      <c r="V56" s="164" t="s">
        <v>702</v>
      </c>
      <c r="W56" s="164" t="s">
        <v>702</v>
      </c>
      <c r="X56" s="164" t="s">
        <v>702</v>
      </c>
      <c r="Y56" s="163" t="s">
        <v>702</v>
      </c>
      <c r="Z56" s="163" t="s">
        <v>702</v>
      </c>
      <c r="AA56" s="163" t="s">
        <v>702</v>
      </c>
      <c r="AB56" s="163" t="s">
        <v>702</v>
      </c>
      <c r="AC56" s="163" t="s">
        <v>702</v>
      </c>
      <c r="AD56" s="163" t="s">
        <v>702</v>
      </c>
      <c r="AE56" s="164" t="s">
        <v>702</v>
      </c>
      <c r="AF56" s="164" t="s">
        <v>702</v>
      </c>
      <c r="AG56" s="164" t="s">
        <v>702</v>
      </c>
      <c r="AH56" s="164" t="s">
        <v>702</v>
      </c>
      <c r="AI56" s="164" t="s">
        <v>702</v>
      </c>
      <c r="AJ56" s="164" t="s">
        <v>702</v>
      </c>
      <c r="AK56" s="162"/>
    </row>
    <row r="57" spans="19:37" ht="12.75">
      <c r="S57" s="147"/>
      <c r="T57" s="147"/>
      <c r="U57" s="147"/>
      <c r="V57" s="147"/>
      <c r="W57" s="147"/>
      <c r="X57" s="147"/>
      <c r="Y57" s="147"/>
      <c r="Z57" s="147"/>
      <c r="AA57" s="147"/>
      <c r="AB57" s="147"/>
      <c r="AC57" s="147"/>
      <c r="AD57" s="147"/>
      <c r="AE57" s="147"/>
      <c r="AF57" s="147"/>
      <c r="AG57" s="147"/>
      <c r="AH57" s="147"/>
      <c r="AI57" s="147"/>
      <c r="AJ57" s="147"/>
      <c r="AK57" s="147"/>
    </row>
    <row r="58" spans="7:10" ht="12.75">
      <c r="G58" s="148"/>
      <c r="H58" s="148"/>
      <c r="I58" s="148"/>
      <c r="J58" s="148"/>
    </row>
    <row r="59" spans="2:5" ht="12.75">
      <c r="B59" t="s">
        <v>683</v>
      </c>
      <c r="C59" t="s">
        <v>684</v>
      </c>
      <c r="D59" t="s">
        <v>685</v>
      </c>
      <c r="E59" t="s">
        <v>690</v>
      </c>
    </row>
    <row r="61" spans="2:5" ht="12.75">
      <c r="B61">
        <v>2</v>
      </c>
      <c r="C61">
        <v>228</v>
      </c>
      <c r="D61" t="s">
        <v>692</v>
      </c>
      <c r="E61" t="str">
        <f>M$41&amp;D61&amp;B61&amp;":"&amp;D61&amp;C61</f>
        <v>'PCWA Tads'!bf2:bf228</v>
      </c>
    </row>
    <row r="62" spans="4:5" ht="12.75">
      <c r="D62" t="s">
        <v>693</v>
      </c>
      <c r="E62" t="str">
        <f>M$41&amp;D62&amp;B61&amp;":"&amp;D62&amp;C61</f>
        <v>'PCWA Tads'!be2:be228</v>
      </c>
    </row>
    <row r="64" spans="2:5" ht="12.75">
      <c r="B64" s="148">
        <v>229</v>
      </c>
      <c r="C64">
        <v>245</v>
      </c>
      <c r="D64" t="s">
        <v>692</v>
      </c>
      <c r="E64" t="str">
        <f>M$41&amp;D64&amp;B64&amp;":"&amp;D64&amp;C64</f>
        <v>'PCWA Tads'!bf229:bf245</v>
      </c>
    </row>
    <row r="65" spans="2:5" ht="12.75">
      <c r="B65" s="148"/>
      <c r="D65" t="s">
        <v>693</v>
      </c>
      <c r="E65" t="str">
        <f>M$41&amp;D65&amp;B64&amp;":"&amp;D65&amp;C64</f>
        <v>'PCWA Tads'!be229:be245</v>
      </c>
    </row>
    <row r="67" spans="2:5" ht="12.75">
      <c r="B67">
        <v>13</v>
      </c>
      <c r="C67">
        <v>144</v>
      </c>
      <c r="D67" t="s">
        <v>692</v>
      </c>
      <c r="E67" t="str">
        <f>M$41&amp;D67&amp;B67&amp;":"&amp;D67&amp;C67</f>
        <v>'PCWA Tads'!bf13:bf144</v>
      </c>
    </row>
    <row r="68" spans="4:5" ht="12.75">
      <c r="D68" t="s">
        <v>693</v>
      </c>
      <c r="E68" t="str">
        <f>M$41&amp;D68&amp;B67&amp;":"&amp;D68&amp;C67</f>
        <v>'PCWA Tads'!be13:be144</v>
      </c>
    </row>
    <row r="70" spans="2:5" ht="12.75">
      <c r="B70">
        <v>2</v>
      </c>
      <c r="C70">
        <v>228</v>
      </c>
      <c r="D70" s="148" t="s">
        <v>688</v>
      </c>
      <c r="E70" t="str">
        <f>M$41&amp;D70&amp;B70&amp;":"&amp;D70&amp;C70</f>
        <v>'PCWA Tads'!bn2:bn228</v>
      </c>
    </row>
    <row r="71" spans="4:5" ht="12.75">
      <c r="D71" s="148" t="s">
        <v>689</v>
      </c>
      <c r="E71" t="str">
        <f>M$41&amp;D71&amp;B70&amp;":"&amp;D71&amp;C70</f>
        <v>'PCWA Tads'!bm2:bm228</v>
      </c>
    </row>
    <row r="74" spans="2:5" ht="12.75">
      <c r="B74">
        <v>2</v>
      </c>
      <c r="C74">
        <v>228</v>
      </c>
      <c r="D74" t="s">
        <v>694</v>
      </c>
      <c r="E74" t="str">
        <f>S$41&amp;D74&amp;B74&amp;":"&amp;D74&amp;C74</f>
        <v>'PCWA Tads'!bk2:bk228</v>
      </c>
    </row>
    <row r="75" spans="4:5" ht="12.75">
      <c r="D75" t="s">
        <v>695</v>
      </c>
      <c r="E75" t="str">
        <f>S$41&amp;D75&amp;B74&amp;":"&amp;D75&amp;C74</f>
        <v>'PCWA Tads'!bj2:bj228</v>
      </c>
    </row>
    <row r="78" spans="2:5" ht="12.75">
      <c r="B78">
        <v>2</v>
      </c>
      <c r="C78">
        <v>501</v>
      </c>
      <c r="D78" t="s">
        <v>709</v>
      </c>
      <c r="E78" t="str">
        <f>Y$41&amp;D78&amp;B78&amp;":"&amp;D78&amp;C78</f>
        <v>'DeSabla Egg Data'!r2:r501</v>
      </c>
    </row>
    <row r="79" spans="4:5" ht="12.75">
      <c r="D79" t="s">
        <v>710</v>
      </c>
      <c r="E79" t="str">
        <f>Y$41&amp;D79&amp;B78&amp;":"&amp;D79&amp;C78</f>
        <v>'DeSabla Egg Data'!s2:s501</v>
      </c>
    </row>
    <row r="82" spans="2:12" ht="12.75">
      <c r="B82">
        <v>2</v>
      </c>
      <c r="C82">
        <v>156</v>
      </c>
      <c r="D82" t="s">
        <v>700</v>
      </c>
      <c r="E82" t="str">
        <f>AE$41&amp;D82&amp;B82&amp;":"&amp;D82&amp;C82</f>
        <v>'DeSabla Tad Data'!n2:n156</v>
      </c>
      <c r="G82" s="135"/>
      <c r="H82" s="135"/>
      <c r="I82" s="135"/>
      <c r="J82" s="135"/>
      <c r="K82" s="135"/>
      <c r="L82" s="135"/>
    </row>
    <row r="83" spans="4:12" ht="12.75">
      <c r="D83" t="s">
        <v>701</v>
      </c>
      <c r="E83" t="str">
        <f>AE$41&amp;D83&amp;B82&amp;":"&amp;D83&amp;C82</f>
        <v>'DeSabla Tad Data'!g2:g156</v>
      </c>
      <c r="G83" s="135"/>
      <c r="H83" s="135"/>
      <c r="I83" s="135"/>
      <c r="J83" s="135"/>
      <c r="K83" s="135"/>
      <c r="L83" s="135"/>
    </row>
    <row r="89" spans="7:10" ht="12.75">
      <c r="G89" s="148"/>
      <c r="H89" s="148"/>
      <c r="I89" s="148"/>
      <c r="J89" s="148"/>
    </row>
  </sheetData>
  <mergeCells count="3">
    <mergeCell ref="G43:L43"/>
    <mergeCell ref="M43:R43"/>
    <mergeCell ref="Y43:AD43"/>
  </mergeCells>
  <printOptions/>
  <pageMargins left="0.75" right="0.75" top="1" bottom="1" header="0.5" footer="0.5"/>
  <pageSetup fitToHeight="1" fitToWidth="1" horizontalDpi="1200" verticalDpi="1200" orientation="landscape" scale="43"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BQ409"/>
  <sheetViews>
    <sheetView zoomScale="75" zoomScaleNormal="75" workbookViewId="0" topLeftCell="A1">
      <pane ySplit="1" topLeftCell="BM173" activePane="bottomLeft" state="frozen"/>
      <selection pane="topLeft" activeCell="A1" sqref="A1"/>
      <selection pane="bottomLeft" activeCell="I140" sqref="I140"/>
    </sheetView>
  </sheetViews>
  <sheetFormatPr defaultColWidth="9.140625" defaultRowHeight="12.75"/>
  <cols>
    <col min="1" max="1" width="9.140625" style="116" customWidth="1"/>
    <col min="2" max="3" width="14.28125" style="116" customWidth="1"/>
    <col min="4" max="4" width="9.140625" style="116" customWidth="1"/>
    <col min="6" max="6" width="38.7109375" style="0" customWidth="1"/>
    <col min="7" max="7" width="16.00390625" style="0" customWidth="1"/>
    <col min="8" max="8" width="17.140625" style="0" customWidth="1"/>
    <col min="33" max="33" width="11.00390625" style="0" bestFit="1" customWidth="1"/>
    <col min="34" max="34" width="11.57421875" style="0" customWidth="1"/>
    <col min="43" max="43" width="21.421875" style="0" customWidth="1"/>
    <col min="45" max="45" width="9.140625" style="118" customWidth="1"/>
    <col min="46" max="46" width="15.421875" style="118" customWidth="1"/>
    <col min="47" max="47" width="23.421875" style="118" customWidth="1"/>
    <col min="48" max="48" width="19.7109375" style="118" customWidth="1"/>
    <col min="49" max="49" width="19.421875" style="118" bestFit="1" customWidth="1"/>
    <col min="59" max="16384" width="9.140625" style="116" customWidth="1"/>
  </cols>
  <sheetData>
    <row r="1" spans="4:68" ht="12.75">
      <c r="D1" s="116" t="s">
        <v>501</v>
      </c>
      <c r="E1" s="1" t="s">
        <v>0</v>
      </c>
      <c r="F1" s="76" t="s">
        <v>1</v>
      </c>
      <c r="G1" s="77" t="s">
        <v>2</v>
      </c>
      <c r="H1" s="76" t="s">
        <v>3</v>
      </c>
      <c r="I1" s="76" t="s">
        <v>4</v>
      </c>
      <c r="J1" s="76" t="s">
        <v>5</v>
      </c>
      <c r="K1" s="76" t="s">
        <v>6</v>
      </c>
      <c r="L1" s="76" t="s">
        <v>7</v>
      </c>
      <c r="M1" s="76" t="s">
        <v>8</v>
      </c>
      <c r="N1" s="76" t="s">
        <v>9</v>
      </c>
      <c r="O1" s="76" t="s">
        <v>10</v>
      </c>
      <c r="P1" s="76" t="s">
        <v>11</v>
      </c>
      <c r="Q1" s="76" t="s">
        <v>12</v>
      </c>
      <c r="R1" s="76" t="s">
        <v>6</v>
      </c>
      <c r="S1" s="76" t="s">
        <v>7</v>
      </c>
      <c r="T1" s="76" t="s">
        <v>13</v>
      </c>
      <c r="U1" s="76" t="s">
        <v>14</v>
      </c>
      <c r="V1" s="76" t="s">
        <v>15</v>
      </c>
      <c r="W1" s="76" t="s">
        <v>16</v>
      </c>
      <c r="X1" s="76" t="s">
        <v>17</v>
      </c>
      <c r="Y1" s="76" t="s">
        <v>18</v>
      </c>
      <c r="Z1" s="76" t="s">
        <v>19</v>
      </c>
      <c r="AA1" s="76" t="s">
        <v>20</v>
      </c>
      <c r="AB1" s="76" t="s">
        <v>21</v>
      </c>
      <c r="AC1" s="76" t="s">
        <v>22</v>
      </c>
      <c r="AD1" s="76" t="s">
        <v>23</v>
      </c>
      <c r="AE1" s="76" t="s">
        <v>24</v>
      </c>
      <c r="AF1" s="76" t="s">
        <v>25</v>
      </c>
      <c r="AG1" s="76" t="s">
        <v>2</v>
      </c>
      <c r="AH1" s="76" t="s">
        <v>26</v>
      </c>
      <c r="AI1" s="76" t="s">
        <v>27</v>
      </c>
      <c r="AJ1" s="76" t="s">
        <v>28</v>
      </c>
      <c r="AK1" s="76" t="s">
        <v>29</v>
      </c>
      <c r="AL1" s="76" t="s">
        <v>30</v>
      </c>
      <c r="AM1" s="76" t="s">
        <v>31</v>
      </c>
      <c r="AN1" s="76" t="s">
        <v>32</v>
      </c>
      <c r="AO1" s="76" t="s">
        <v>33</v>
      </c>
      <c r="AP1" s="78" t="s">
        <v>34</v>
      </c>
      <c r="AQ1" s="76" t="s">
        <v>35</v>
      </c>
      <c r="AR1" s="76" t="s">
        <v>36</v>
      </c>
      <c r="AS1" s="119" t="s">
        <v>37</v>
      </c>
      <c r="AT1" s="119" t="s">
        <v>38</v>
      </c>
      <c r="AU1" s="119" t="s">
        <v>39</v>
      </c>
      <c r="AV1" s="119" t="s">
        <v>40</v>
      </c>
      <c r="AW1" s="120" t="s">
        <v>41</v>
      </c>
      <c r="AX1" s="76" t="s">
        <v>42</v>
      </c>
      <c r="AY1" s="76" t="s">
        <v>43</v>
      </c>
      <c r="AZ1" s="76" t="s">
        <v>44</v>
      </c>
      <c r="BA1" s="76" t="s">
        <v>45</v>
      </c>
      <c r="BB1" s="76"/>
      <c r="BC1" s="76"/>
      <c r="BD1" s="76"/>
      <c r="BM1" s="116" t="s">
        <v>677</v>
      </c>
      <c r="BN1" s="116" t="s">
        <v>678</v>
      </c>
      <c r="BP1" s="116" t="s">
        <v>719</v>
      </c>
    </row>
    <row r="2" spans="4:69" ht="12.75">
      <c r="D2" s="116" t="str">
        <f>VLOOKUP(E2,'PCWA Site Type'!$A$2:$C$42,3)</f>
        <v>lg</v>
      </c>
      <c r="E2" s="6">
        <v>12</v>
      </c>
      <c r="F2" s="79" t="s">
        <v>171</v>
      </c>
      <c r="G2" s="80">
        <v>39225</v>
      </c>
      <c r="H2" s="79" t="s">
        <v>172</v>
      </c>
      <c r="I2" s="79">
        <v>4320352</v>
      </c>
      <c r="J2" s="79">
        <v>695168</v>
      </c>
      <c r="K2" s="79">
        <v>155</v>
      </c>
      <c r="L2" s="79">
        <v>70</v>
      </c>
      <c r="M2" s="79">
        <v>1100</v>
      </c>
      <c r="N2" s="79" t="s">
        <v>173</v>
      </c>
      <c r="O2" s="79" t="s">
        <v>116</v>
      </c>
      <c r="P2" s="79">
        <v>4320554</v>
      </c>
      <c r="Q2" s="79">
        <v>695804</v>
      </c>
      <c r="R2" s="79">
        <v>158</v>
      </c>
      <c r="S2" s="79">
        <v>100</v>
      </c>
      <c r="T2" s="81">
        <v>0.40625</v>
      </c>
      <c r="U2" s="81">
        <v>0.4861111111111111</v>
      </c>
      <c r="V2" s="79" t="s">
        <v>174</v>
      </c>
      <c r="W2" s="79">
        <v>21</v>
      </c>
      <c r="X2" s="79">
        <v>13</v>
      </c>
      <c r="Y2" s="79">
        <v>14</v>
      </c>
      <c r="Z2" s="79">
        <v>18</v>
      </c>
      <c r="AA2" s="79">
        <v>14</v>
      </c>
      <c r="AB2" s="79">
        <v>14</v>
      </c>
      <c r="AC2" s="79"/>
      <c r="AD2" s="79"/>
      <c r="AE2" s="79"/>
      <c r="AF2" s="79">
        <v>1</v>
      </c>
      <c r="AG2" s="82">
        <v>39225</v>
      </c>
      <c r="AH2" s="83" t="s">
        <v>67</v>
      </c>
      <c r="AI2" s="79" t="s">
        <v>68</v>
      </c>
      <c r="AJ2" s="83">
        <v>1</v>
      </c>
      <c r="AK2" s="84">
        <v>55</v>
      </c>
      <c r="AL2" s="79">
        <v>2</v>
      </c>
      <c r="AM2" s="79" t="s">
        <v>90</v>
      </c>
      <c r="AN2" s="79" t="s">
        <v>139</v>
      </c>
      <c r="AO2" s="79">
        <v>1</v>
      </c>
      <c r="AP2" s="85">
        <v>2.2</v>
      </c>
      <c r="AQ2" s="79" t="s">
        <v>160</v>
      </c>
      <c r="AR2" s="79" t="s">
        <v>52</v>
      </c>
      <c r="AS2" s="79">
        <v>1.05</v>
      </c>
      <c r="AT2" s="85">
        <v>0.62</v>
      </c>
      <c r="AU2" s="85">
        <v>0.03</v>
      </c>
      <c r="AV2" s="85">
        <v>0.01</v>
      </c>
      <c r="AW2" s="79">
        <v>14</v>
      </c>
      <c r="AX2" s="79" t="s">
        <v>151</v>
      </c>
      <c r="AY2" s="79" t="s">
        <v>68</v>
      </c>
      <c r="AZ2" s="79" t="s">
        <v>169</v>
      </c>
      <c r="BA2" s="79"/>
      <c r="BB2" s="79"/>
      <c r="BC2" s="79"/>
      <c r="BD2" s="79"/>
      <c r="BM2" s="116">
        <f>AS2</f>
        <v>1.05</v>
      </c>
      <c r="BN2" s="125">
        <f>AU2</f>
        <v>0.03</v>
      </c>
      <c r="BQ2" s="79"/>
    </row>
    <row r="3" spans="4:69" ht="12.75">
      <c r="D3" s="116" t="str">
        <f>VLOOKUP(E3,'PCWA Site Type'!$A$2:$C$42,3)</f>
        <v>lg</v>
      </c>
      <c r="E3" s="6">
        <v>12</v>
      </c>
      <c r="F3" s="79" t="s">
        <v>171</v>
      </c>
      <c r="G3" s="80">
        <v>39225</v>
      </c>
      <c r="H3" s="79"/>
      <c r="I3" s="79"/>
      <c r="J3" s="79"/>
      <c r="K3" s="79"/>
      <c r="L3" s="79"/>
      <c r="M3" s="79"/>
      <c r="N3" s="79"/>
      <c r="O3" s="79"/>
      <c r="P3" s="79"/>
      <c r="Q3" s="79"/>
      <c r="R3" s="79"/>
      <c r="S3" s="79"/>
      <c r="T3" s="79"/>
      <c r="U3" s="79"/>
      <c r="V3" s="79"/>
      <c r="W3" s="79"/>
      <c r="X3" s="79"/>
      <c r="Y3" s="79"/>
      <c r="Z3" s="79"/>
      <c r="AA3" s="79"/>
      <c r="AB3" s="79"/>
      <c r="AC3" s="79"/>
      <c r="AD3" s="79"/>
      <c r="AE3" s="79"/>
      <c r="AF3" s="79">
        <v>1</v>
      </c>
      <c r="AG3" s="82">
        <v>39225</v>
      </c>
      <c r="AH3" s="83" t="s">
        <v>67</v>
      </c>
      <c r="AI3" s="79" t="s">
        <v>120</v>
      </c>
      <c r="AJ3" s="83">
        <v>1</v>
      </c>
      <c r="AK3" s="84">
        <v>87</v>
      </c>
      <c r="AL3" s="79">
        <v>2</v>
      </c>
      <c r="AM3" s="79" t="s">
        <v>56</v>
      </c>
      <c r="AN3" s="79" t="s">
        <v>139</v>
      </c>
      <c r="AO3" s="79">
        <v>1</v>
      </c>
      <c r="AP3" s="85">
        <v>7.5</v>
      </c>
      <c r="AQ3" s="79" t="s">
        <v>160</v>
      </c>
      <c r="AR3" s="79" t="s">
        <v>52</v>
      </c>
      <c r="AS3" s="79">
        <v>3.6</v>
      </c>
      <c r="AT3" s="85">
        <v>3.5</v>
      </c>
      <c r="AU3" s="85">
        <v>0.195</v>
      </c>
      <c r="AV3" s="85">
        <v>0.02</v>
      </c>
      <c r="AW3" s="79">
        <v>15</v>
      </c>
      <c r="AX3" s="79" t="s">
        <v>175</v>
      </c>
      <c r="AY3" s="79" t="s">
        <v>120</v>
      </c>
      <c r="AZ3" s="79"/>
      <c r="BA3" s="79"/>
      <c r="BB3" s="79"/>
      <c r="BC3" s="79"/>
      <c r="BD3" s="79"/>
      <c r="BM3" s="116">
        <f>AS3</f>
        <v>3.6</v>
      </c>
      <c r="BN3" s="125">
        <f>AU3</f>
        <v>0.195</v>
      </c>
      <c r="BQ3" s="79"/>
    </row>
    <row r="4" spans="4:69" ht="12.75">
      <c r="D4" s="116" t="str">
        <f>VLOOKUP(E4,'PCWA Site Type'!$A$2:$C$42,3)</f>
        <v>lg</v>
      </c>
      <c r="E4" s="6">
        <v>12</v>
      </c>
      <c r="F4" s="79" t="s">
        <v>171</v>
      </c>
      <c r="G4" s="80">
        <v>39241</v>
      </c>
      <c r="H4" s="79"/>
      <c r="I4" s="79"/>
      <c r="J4" s="79"/>
      <c r="K4" s="79"/>
      <c r="L4" s="79"/>
      <c r="M4" s="79"/>
      <c r="N4" s="79"/>
      <c r="O4" s="79"/>
      <c r="P4" s="79"/>
      <c r="Q4" s="79"/>
      <c r="R4" s="79"/>
      <c r="S4" s="79"/>
      <c r="T4" s="79"/>
      <c r="U4" s="79"/>
      <c r="V4" s="79"/>
      <c r="W4" s="79"/>
      <c r="X4" s="79"/>
      <c r="Y4" s="79"/>
      <c r="Z4" s="79"/>
      <c r="AA4" s="79"/>
      <c r="AB4" s="79"/>
      <c r="AC4" s="79"/>
      <c r="AD4" s="79"/>
      <c r="AE4" s="79"/>
      <c r="AF4" s="79">
        <v>2</v>
      </c>
      <c r="AG4" s="82">
        <v>39241</v>
      </c>
      <c r="AH4" s="83" t="s">
        <v>67</v>
      </c>
      <c r="AI4" s="79" t="s">
        <v>122</v>
      </c>
      <c r="AJ4" s="83">
        <v>1</v>
      </c>
      <c r="AK4" s="84">
        <v>67</v>
      </c>
      <c r="AL4" s="79">
        <v>3</v>
      </c>
      <c r="AM4" s="79" t="s">
        <v>56</v>
      </c>
      <c r="AN4" s="79" t="s">
        <v>139</v>
      </c>
      <c r="AO4" s="79">
        <v>1</v>
      </c>
      <c r="AP4" s="85">
        <v>6.1</v>
      </c>
      <c r="AQ4" s="79" t="s">
        <v>52</v>
      </c>
      <c r="AR4" s="79" t="s">
        <v>52</v>
      </c>
      <c r="AS4" s="79">
        <v>2.6</v>
      </c>
      <c r="AT4" s="85">
        <v>2.3</v>
      </c>
      <c r="AU4" s="85">
        <v>0.11</v>
      </c>
      <c r="AV4" s="85">
        <v>0.06</v>
      </c>
      <c r="AW4" s="79">
        <v>15</v>
      </c>
      <c r="AX4" s="79" t="s">
        <v>181</v>
      </c>
      <c r="AY4" s="79" t="s">
        <v>182</v>
      </c>
      <c r="AZ4" s="79"/>
      <c r="BA4" s="79"/>
      <c r="BB4" s="79"/>
      <c r="BC4" s="79"/>
      <c r="BD4" s="79"/>
      <c r="BM4" s="116">
        <f>AS4</f>
        <v>2.6</v>
      </c>
      <c r="BN4" s="125">
        <f>AU4</f>
        <v>0.11</v>
      </c>
      <c r="BQ4" s="79"/>
    </row>
    <row r="5" spans="4:69" ht="12.75">
      <c r="D5" s="116" t="str">
        <f>VLOOKUP(E5,'PCWA Site Type'!$A$2:$C$42,3)</f>
        <v>lg</v>
      </c>
      <c r="E5" s="6">
        <v>14</v>
      </c>
      <c r="F5" s="79" t="s">
        <v>197</v>
      </c>
      <c r="G5" s="80">
        <v>39240</v>
      </c>
      <c r="H5" s="79" t="s">
        <v>198</v>
      </c>
      <c r="I5" s="79">
        <v>4319776</v>
      </c>
      <c r="J5" s="79">
        <v>696382</v>
      </c>
      <c r="K5" s="79">
        <v>95</v>
      </c>
      <c r="L5" s="79">
        <v>25</v>
      </c>
      <c r="M5" s="79"/>
      <c r="N5" s="79"/>
      <c r="O5" s="79" t="s">
        <v>49</v>
      </c>
      <c r="P5" s="79">
        <v>4320336</v>
      </c>
      <c r="Q5" s="79">
        <v>696790</v>
      </c>
      <c r="R5" s="79">
        <v>96</v>
      </c>
      <c r="S5" s="79">
        <v>45</v>
      </c>
      <c r="T5" s="81">
        <v>0.3840277777777778</v>
      </c>
      <c r="U5" s="81">
        <v>0.4791666666666667</v>
      </c>
      <c r="V5" s="79" t="s">
        <v>199</v>
      </c>
      <c r="W5" s="79">
        <v>16.5</v>
      </c>
      <c r="X5" s="79">
        <v>12.5</v>
      </c>
      <c r="Y5" s="79">
        <v>13</v>
      </c>
      <c r="Z5" s="79">
        <v>22</v>
      </c>
      <c r="AA5" s="79">
        <v>12.5</v>
      </c>
      <c r="AB5" s="79">
        <v>14.5</v>
      </c>
      <c r="AC5" s="79"/>
      <c r="AD5" s="79" t="s">
        <v>51</v>
      </c>
      <c r="AE5" s="79" t="s">
        <v>51</v>
      </c>
      <c r="AF5" s="79">
        <v>2</v>
      </c>
      <c r="AG5" s="82">
        <v>39240</v>
      </c>
      <c r="AH5" s="83" t="s">
        <v>67</v>
      </c>
      <c r="AI5" s="79" t="s">
        <v>82</v>
      </c>
      <c r="AJ5" s="83">
        <v>1</v>
      </c>
      <c r="AK5" s="79">
        <v>61</v>
      </c>
      <c r="AL5" s="79">
        <v>2</v>
      </c>
      <c r="AM5" s="79" t="s">
        <v>103</v>
      </c>
      <c r="AN5" s="79" t="s">
        <v>130</v>
      </c>
      <c r="AO5" s="79">
        <v>2</v>
      </c>
      <c r="AP5" s="85">
        <v>0.6</v>
      </c>
      <c r="AQ5" s="79" t="s">
        <v>54</v>
      </c>
      <c r="AR5" s="79" t="s">
        <v>52</v>
      </c>
      <c r="AS5" s="79">
        <v>0.6</v>
      </c>
      <c r="AT5" s="85">
        <v>0.5</v>
      </c>
      <c r="AU5" s="85">
        <v>0.2</v>
      </c>
      <c r="AV5" s="85">
        <v>0.03</v>
      </c>
      <c r="AW5" s="79">
        <v>13</v>
      </c>
      <c r="AX5" s="79" t="s">
        <v>200</v>
      </c>
      <c r="AY5" s="87"/>
      <c r="AZ5" s="87" t="s">
        <v>201</v>
      </c>
      <c r="BA5" s="79">
        <v>5</v>
      </c>
      <c r="BB5" s="79"/>
      <c r="BC5" s="79"/>
      <c r="BD5" s="79"/>
      <c r="BQ5" s="79"/>
    </row>
    <row r="6" spans="4:69" ht="12.75">
      <c r="D6" s="116" t="str">
        <f>VLOOKUP(E6,'PCWA Site Type'!$A$2:$C$42,3)</f>
        <v>lg</v>
      </c>
      <c r="E6" s="6">
        <v>14</v>
      </c>
      <c r="F6" s="79" t="s">
        <v>197</v>
      </c>
      <c r="G6" s="80">
        <v>39240</v>
      </c>
      <c r="H6" s="79"/>
      <c r="I6" s="79"/>
      <c r="J6" s="79"/>
      <c r="K6" s="79"/>
      <c r="L6" s="79"/>
      <c r="M6" s="79"/>
      <c r="N6" s="79"/>
      <c r="O6" s="79"/>
      <c r="P6" s="79"/>
      <c r="Q6" s="79"/>
      <c r="R6" s="79"/>
      <c r="S6" s="79"/>
      <c r="T6" s="79"/>
      <c r="U6" s="79"/>
      <c r="V6" s="79"/>
      <c r="W6" s="79"/>
      <c r="X6" s="79"/>
      <c r="Y6" s="79"/>
      <c r="Z6" s="79"/>
      <c r="AA6" s="79"/>
      <c r="AB6" s="79"/>
      <c r="AC6" s="79"/>
      <c r="AD6" s="79"/>
      <c r="AE6" s="79"/>
      <c r="AF6" s="79">
        <v>2</v>
      </c>
      <c r="AG6" s="82">
        <v>39240</v>
      </c>
      <c r="AH6" s="83" t="s">
        <v>67</v>
      </c>
      <c r="AI6" s="79" t="s">
        <v>89</v>
      </c>
      <c r="AJ6" s="83">
        <v>1</v>
      </c>
      <c r="AK6" s="79">
        <v>50</v>
      </c>
      <c r="AL6" s="79"/>
      <c r="AM6" s="79" t="s">
        <v>103</v>
      </c>
      <c r="AN6" s="79" t="s">
        <v>130</v>
      </c>
      <c r="AO6" s="79">
        <v>2</v>
      </c>
      <c r="AP6" s="85">
        <v>1.5</v>
      </c>
      <c r="AQ6" s="79" t="s">
        <v>54</v>
      </c>
      <c r="AR6" s="79" t="s">
        <v>52</v>
      </c>
      <c r="AS6" s="79">
        <v>0.7</v>
      </c>
      <c r="AT6" s="85">
        <v>0.5</v>
      </c>
      <c r="AU6" s="92">
        <v>0.61</v>
      </c>
      <c r="AV6" s="85">
        <v>0.01</v>
      </c>
      <c r="AW6" s="79">
        <v>13</v>
      </c>
      <c r="AX6" s="79" t="s">
        <v>200</v>
      </c>
      <c r="AY6" s="87"/>
      <c r="AZ6" s="79" t="s">
        <v>202</v>
      </c>
      <c r="BA6" s="79">
        <v>6</v>
      </c>
      <c r="BB6" s="79"/>
      <c r="BC6" s="79"/>
      <c r="BD6" s="79"/>
      <c r="BQ6" s="79"/>
    </row>
    <row r="7" spans="4:69" ht="12.75">
      <c r="D7" s="116" t="str">
        <f>VLOOKUP(E7,'PCWA Site Type'!$A$2:$C$42,3)</f>
        <v>lg</v>
      </c>
      <c r="E7" s="6">
        <v>20</v>
      </c>
      <c r="F7" s="79" t="s">
        <v>212</v>
      </c>
      <c r="G7" s="80">
        <v>39224</v>
      </c>
      <c r="H7" s="79"/>
      <c r="I7" s="79"/>
      <c r="J7" s="79"/>
      <c r="K7" s="79"/>
      <c r="L7" s="79"/>
      <c r="M7" s="79"/>
      <c r="N7" s="79"/>
      <c r="O7" s="79"/>
      <c r="P7" s="79"/>
      <c r="Q7" s="79"/>
      <c r="R7" s="79"/>
      <c r="S7" s="79"/>
      <c r="T7" s="79"/>
      <c r="U7" s="79"/>
      <c r="V7" s="79"/>
      <c r="W7" s="79"/>
      <c r="X7" s="79"/>
      <c r="Y7" s="79"/>
      <c r="Z7" s="79"/>
      <c r="AA7" s="79"/>
      <c r="AB7" s="79"/>
      <c r="AC7" s="79"/>
      <c r="AD7" s="79"/>
      <c r="AE7" s="79"/>
      <c r="AF7" s="79">
        <v>1</v>
      </c>
      <c r="AG7" s="82">
        <v>39224</v>
      </c>
      <c r="AH7" s="83" t="s">
        <v>67</v>
      </c>
      <c r="AI7" s="79" t="s">
        <v>68</v>
      </c>
      <c r="AJ7" s="83">
        <v>1</v>
      </c>
      <c r="AK7" s="84">
        <v>45</v>
      </c>
      <c r="AL7" s="83">
        <v>2</v>
      </c>
      <c r="AM7" s="79" t="s">
        <v>103</v>
      </c>
      <c r="AN7" s="79" t="s">
        <v>130</v>
      </c>
      <c r="AO7" s="79">
        <v>1</v>
      </c>
      <c r="AP7" s="85">
        <v>3.3</v>
      </c>
      <c r="AQ7" s="79" t="s">
        <v>54</v>
      </c>
      <c r="AR7" s="79" t="s">
        <v>54</v>
      </c>
      <c r="AS7" s="79">
        <v>0.9</v>
      </c>
      <c r="AT7" s="85">
        <v>0.7</v>
      </c>
      <c r="AU7" s="85">
        <v>0.09</v>
      </c>
      <c r="AV7" s="85">
        <v>0.01</v>
      </c>
      <c r="AW7" s="79">
        <v>16.5</v>
      </c>
      <c r="AX7" s="79" t="s">
        <v>214</v>
      </c>
      <c r="AY7" s="79" t="s">
        <v>68</v>
      </c>
      <c r="AZ7" s="79"/>
      <c r="BA7" s="79"/>
      <c r="BB7" s="79"/>
      <c r="BC7" s="79"/>
      <c r="BD7" s="79"/>
      <c r="BQ7" s="79"/>
    </row>
    <row r="8" spans="4:69" ht="12.75">
      <c r="D8" s="116" t="str">
        <f>VLOOKUP(E8,'PCWA Site Type'!$A$2:$C$42,3)</f>
        <v>lg</v>
      </c>
      <c r="E8" s="6">
        <v>20</v>
      </c>
      <c r="F8" s="79" t="s">
        <v>212</v>
      </c>
      <c r="G8" s="80">
        <v>39224</v>
      </c>
      <c r="H8" s="79"/>
      <c r="I8" s="79"/>
      <c r="J8" s="79"/>
      <c r="K8" s="79"/>
      <c r="L8" s="79"/>
      <c r="M8" s="79"/>
      <c r="N8" s="79"/>
      <c r="O8" s="79"/>
      <c r="P8" s="79"/>
      <c r="Q8" s="79"/>
      <c r="R8" s="79"/>
      <c r="S8" s="79"/>
      <c r="T8" s="79"/>
      <c r="U8" s="79"/>
      <c r="V8" s="79"/>
      <c r="W8" s="79"/>
      <c r="X8" s="79"/>
      <c r="Y8" s="79"/>
      <c r="Z8" s="79"/>
      <c r="AA8" s="79"/>
      <c r="AB8" s="79"/>
      <c r="AC8" s="79"/>
      <c r="AD8" s="79"/>
      <c r="AE8" s="79"/>
      <c r="AF8" s="79">
        <v>1</v>
      </c>
      <c r="AG8" s="82">
        <v>39224</v>
      </c>
      <c r="AH8" s="83" t="s">
        <v>67</v>
      </c>
      <c r="AI8" s="79" t="s">
        <v>120</v>
      </c>
      <c r="AJ8" s="83">
        <v>1</v>
      </c>
      <c r="AK8" s="84">
        <v>55</v>
      </c>
      <c r="AL8" s="83">
        <v>2</v>
      </c>
      <c r="AM8" s="79" t="s">
        <v>103</v>
      </c>
      <c r="AN8" s="79" t="s">
        <v>130</v>
      </c>
      <c r="AO8" s="79">
        <v>1</v>
      </c>
      <c r="AP8" s="85">
        <v>4.1</v>
      </c>
      <c r="AQ8" s="79" t="s">
        <v>54</v>
      </c>
      <c r="AR8" s="79" t="s">
        <v>54</v>
      </c>
      <c r="AS8" s="79">
        <v>1.1</v>
      </c>
      <c r="AT8" s="85">
        <v>0.9</v>
      </c>
      <c r="AU8" s="85">
        <v>0.09</v>
      </c>
      <c r="AV8" s="85">
        <v>0.04</v>
      </c>
      <c r="AW8" s="79">
        <v>16.5</v>
      </c>
      <c r="AX8" s="79" t="s">
        <v>214</v>
      </c>
      <c r="AY8" s="79" t="s">
        <v>120</v>
      </c>
      <c r="AZ8" s="79"/>
      <c r="BA8" s="79"/>
      <c r="BB8" s="79"/>
      <c r="BC8" s="79"/>
      <c r="BD8" s="79"/>
      <c r="BQ8" s="79"/>
    </row>
    <row r="9" spans="4:69" ht="12.75">
      <c r="D9" s="116" t="str">
        <f>VLOOKUP(E9,'PCWA Site Type'!$A$2:$C$42,3)</f>
        <v>lg</v>
      </c>
      <c r="E9" s="6">
        <v>20</v>
      </c>
      <c r="F9" s="79" t="s">
        <v>212</v>
      </c>
      <c r="G9" s="80">
        <v>39224</v>
      </c>
      <c r="H9" s="79"/>
      <c r="I9" s="79"/>
      <c r="J9" s="79"/>
      <c r="K9" s="79"/>
      <c r="L9" s="79"/>
      <c r="M9" s="79"/>
      <c r="N9" s="79"/>
      <c r="O9" s="79"/>
      <c r="P9" s="79"/>
      <c r="Q9" s="79"/>
      <c r="R9" s="79"/>
      <c r="S9" s="79"/>
      <c r="T9" s="79"/>
      <c r="U9" s="79"/>
      <c r="V9" s="79"/>
      <c r="W9" s="79"/>
      <c r="X9" s="79"/>
      <c r="Y9" s="79"/>
      <c r="Z9" s="79"/>
      <c r="AA9" s="79"/>
      <c r="AB9" s="79"/>
      <c r="AC9" s="79"/>
      <c r="AD9" s="79"/>
      <c r="AE9" s="79"/>
      <c r="AF9" s="79">
        <v>1</v>
      </c>
      <c r="AG9" s="82">
        <v>39224</v>
      </c>
      <c r="AH9" s="83" t="s">
        <v>67</v>
      </c>
      <c r="AI9" s="79" t="s">
        <v>122</v>
      </c>
      <c r="AJ9" s="83">
        <v>1</v>
      </c>
      <c r="AK9" s="84">
        <v>75</v>
      </c>
      <c r="AL9" s="83">
        <v>2</v>
      </c>
      <c r="AM9" s="79" t="s">
        <v>103</v>
      </c>
      <c r="AN9" s="79" t="s">
        <v>130</v>
      </c>
      <c r="AO9" s="79">
        <v>1</v>
      </c>
      <c r="AP9" s="85">
        <v>5.1</v>
      </c>
      <c r="AQ9" s="79" t="s">
        <v>54</v>
      </c>
      <c r="AR9" s="79" t="s">
        <v>54</v>
      </c>
      <c r="AS9" s="79">
        <v>1.2</v>
      </c>
      <c r="AT9" s="85">
        <v>1</v>
      </c>
      <c r="AU9" s="85">
        <v>0.09</v>
      </c>
      <c r="AV9" s="85">
        <v>0.06</v>
      </c>
      <c r="AW9" s="79">
        <v>16.5</v>
      </c>
      <c r="AX9" s="79" t="s">
        <v>214</v>
      </c>
      <c r="AY9" s="79" t="s">
        <v>122</v>
      </c>
      <c r="AZ9" s="79"/>
      <c r="BA9" s="79"/>
      <c r="BB9" s="79"/>
      <c r="BC9" s="79"/>
      <c r="BD9" s="79"/>
      <c r="BQ9" s="79"/>
    </row>
    <row r="10" spans="4:69" ht="12.75">
      <c r="D10" s="116" t="str">
        <f>VLOOKUP(E10,'PCWA Site Type'!$A$2:$C$42,3)</f>
        <v>lg</v>
      </c>
      <c r="E10" s="6">
        <v>20</v>
      </c>
      <c r="F10" s="79" t="s">
        <v>212</v>
      </c>
      <c r="G10" s="80">
        <v>39224</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v>1</v>
      </c>
      <c r="AG10" s="82">
        <v>39224</v>
      </c>
      <c r="AH10" s="83" t="s">
        <v>67</v>
      </c>
      <c r="AI10" s="79" t="s">
        <v>123</v>
      </c>
      <c r="AJ10" s="83">
        <v>1</v>
      </c>
      <c r="AK10" s="84">
        <v>70</v>
      </c>
      <c r="AL10" s="83">
        <v>2</v>
      </c>
      <c r="AM10" s="79" t="s">
        <v>103</v>
      </c>
      <c r="AN10" s="79" t="s">
        <v>130</v>
      </c>
      <c r="AO10" s="79">
        <v>1</v>
      </c>
      <c r="AP10" s="85">
        <v>3.5</v>
      </c>
      <c r="AQ10" s="79" t="s">
        <v>54</v>
      </c>
      <c r="AR10" s="79" t="s">
        <v>54</v>
      </c>
      <c r="AS10" s="79">
        <v>1.1</v>
      </c>
      <c r="AT10" s="85">
        <v>1</v>
      </c>
      <c r="AU10" s="85">
        <v>0.09</v>
      </c>
      <c r="AV10" s="85">
        <v>0.04</v>
      </c>
      <c r="AW10" s="79">
        <v>16.5</v>
      </c>
      <c r="AX10" s="79" t="s">
        <v>214</v>
      </c>
      <c r="AY10" s="79" t="s">
        <v>123</v>
      </c>
      <c r="AZ10" s="79"/>
      <c r="BA10" s="79"/>
      <c r="BB10" s="79"/>
      <c r="BC10" s="79"/>
      <c r="BD10" s="79"/>
      <c r="BP10" s="79"/>
      <c r="BQ10" s="79"/>
    </row>
    <row r="11" spans="4:69" ht="12.75">
      <c r="D11" s="116" t="str">
        <f>VLOOKUP(E11,'PCWA Site Type'!$A$2:$C$42,3)</f>
        <v>lg</v>
      </c>
      <c r="E11" s="6">
        <v>20</v>
      </c>
      <c r="F11" s="79" t="s">
        <v>212</v>
      </c>
      <c r="G11" s="80">
        <v>39224</v>
      </c>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v>1</v>
      </c>
      <c r="AG11" s="82">
        <v>39224</v>
      </c>
      <c r="AH11" s="83" t="s">
        <v>67</v>
      </c>
      <c r="AI11" s="79" t="s">
        <v>124</v>
      </c>
      <c r="AJ11" s="83">
        <v>1</v>
      </c>
      <c r="AK11" s="84">
        <v>80</v>
      </c>
      <c r="AL11" s="83">
        <v>3</v>
      </c>
      <c r="AM11" s="79" t="s">
        <v>103</v>
      </c>
      <c r="AN11" s="79" t="s">
        <v>130</v>
      </c>
      <c r="AO11" s="79">
        <v>1</v>
      </c>
      <c r="AP11" s="85">
        <v>3.2</v>
      </c>
      <c r="AQ11" s="79" t="s">
        <v>54</v>
      </c>
      <c r="AR11" s="79" t="s">
        <v>54</v>
      </c>
      <c r="AS11" s="79">
        <v>0.8</v>
      </c>
      <c r="AT11" s="85">
        <v>0.7</v>
      </c>
      <c r="AU11" s="85">
        <v>0.09</v>
      </c>
      <c r="AV11" s="85">
        <v>0.01</v>
      </c>
      <c r="AW11" s="79">
        <v>16.5</v>
      </c>
      <c r="AX11" s="79" t="s">
        <v>214</v>
      </c>
      <c r="AY11" s="79" t="s">
        <v>124</v>
      </c>
      <c r="AZ11" s="79"/>
      <c r="BA11" s="79"/>
      <c r="BB11" s="79"/>
      <c r="BC11" s="79"/>
      <c r="BD11" s="79"/>
      <c r="BP11" s="79" t="s">
        <v>106</v>
      </c>
      <c r="BQ11" s="79"/>
    </row>
    <row r="12" spans="4:69" ht="12.75">
      <c r="D12" s="116" t="str">
        <f>VLOOKUP(E12,'PCWA Site Type'!$A$2:$C$42,3)</f>
        <v>lg</v>
      </c>
      <c r="E12" s="6">
        <v>20</v>
      </c>
      <c r="F12" s="79" t="s">
        <v>212</v>
      </c>
      <c r="G12" s="80">
        <v>39224</v>
      </c>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v>1</v>
      </c>
      <c r="AG12" s="82">
        <v>39224</v>
      </c>
      <c r="AH12" s="83" t="s">
        <v>67</v>
      </c>
      <c r="AI12" s="93" t="s">
        <v>215</v>
      </c>
      <c r="AJ12" s="94">
        <v>1</v>
      </c>
      <c r="AK12" s="95">
        <v>80</v>
      </c>
      <c r="AL12" s="94" t="s">
        <v>216</v>
      </c>
      <c r="AM12" s="79" t="s">
        <v>103</v>
      </c>
      <c r="AN12" s="79" t="s">
        <v>130</v>
      </c>
      <c r="AO12" s="79">
        <v>1</v>
      </c>
      <c r="AP12" s="85">
        <v>2.1</v>
      </c>
      <c r="AQ12" s="79" t="s">
        <v>54</v>
      </c>
      <c r="AR12" s="79" t="s">
        <v>52</v>
      </c>
      <c r="AS12" s="79">
        <v>0.35</v>
      </c>
      <c r="AT12" s="85">
        <v>0.2</v>
      </c>
      <c r="AU12" s="85">
        <v>0.09</v>
      </c>
      <c r="AV12" s="85">
        <v>0</v>
      </c>
      <c r="AW12" s="79">
        <v>16.5</v>
      </c>
      <c r="AX12" s="79" t="s">
        <v>214</v>
      </c>
      <c r="AY12" s="79" t="s">
        <v>217</v>
      </c>
      <c r="AZ12" s="79"/>
      <c r="BA12" s="79"/>
      <c r="BB12" s="79"/>
      <c r="BC12" s="79"/>
      <c r="BD12" s="79"/>
      <c r="BP12" s="101" t="s">
        <v>163</v>
      </c>
      <c r="BQ12" s="79"/>
    </row>
    <row r="13" spans="4:69" ht="12.75">
      <c r="D13" s="116" t="str">
        <f>VLOOKUP(E13,'PCWA Site Type'!$A$2:$C$42,3)</f>
        <v>lg</v>
      </c>
      <c r="E13" s="6">
        <v>20</v>
      </c>
      <c r="F13" s="79" t="s">
        <v>212</v>
      </c>
      <c r="G13" s="80">
        <v>39224</v>
      </c>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v>1</v>
      </c>
      <c r="AG13" s="82">
        <v>39224</v>
      </c>
      <c r="AH13" s="83" t="s">
        <v>67</v>
      </c>
      <c r="AI13" s="93" t="s">
        <v>126</v>
      </c>
      <c r="AJ13" s="94">
        <v>1</v>
      </c>
      <c r="AK13" s="95">
        <v>60</v>
      </c>
      <c r="AL13" s="94" t="s">
        <v>216</v>
      </c>
      <c r="AM13" s="79" t="s">
        <v>103</v>
      </c>
      <c r="AN13" s="79" t="s">
        <v>130</v>
      </c>
      <c r="AO13" s="79">
        <v>1</v>
      </c>
      <c r="AP13" s="85">
        <v>2.4</v>
      </c>
      <c r="AQ13" s="79" t="s">
        <v>54</v>
      </c>
      <c r="AR13" s="79" t="s">
        <v>54</v>
      </c>
      <c r="AS13" s="79">
        <v>0.6</v>
      </c>
      <c r="AT13" s="85">
        <v>0.55</v>
      </c>
      <c r="AU13" s="85">
        <v>0.09</v>
      </c>
      <c r="AV13" s="85">
        <v>0.01</v>
      </c>
      <c r="AW13" s="79">
        <v>16.5</v>
      </c>
      <c r="AX13" s="79" t="s">
        <v>214</v>
      </c>
      <c r="AY13" s="79" t="s">
        <v>218</v>
      </c>
      <c r="AZ13" s="79"/>
      <c r="BA13" s="79"/>
      <c r="BB13" s="79"/>
      <c r="BC13" s="79"/>
      <c r="BD13" s="79"/>
      <c r="BP13" s="79" t="s">
        <v>54</v>
      </c>
      <c r="BQ13" s="79"/>
    </row>
    <row r="14" spans="4:69" ht="12.75">
      <c r="D14" s="116" t="str">
        <f>VLOOKUP(E14,'PCWA Site Type'!$A$2:$C$42,3)</f>
        <v>lg</v>
      </c>
      <c r="E14" s="6">
        <v>20</v>
      </c>
      <c r="F14" s="79" t="s">
        <v>212</v>
      </c>
      <c r="G14" s="80">
        <v>39224</v>
      </c>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v>1</v>
      </c>
      <c r="AG14" s="82">
        <v>39224</v>
      </c>
      <c r="AH14" s="83" t="s">
        <v>67</v>
      </c>
      <c r="AI14" s="79" t="s">
        <v>127</v>
      </c>
      <c r="AJ14" s="83">
        <v>1</v>
      </c>
      <c r="AK14" s="84">
        <v>80</v>
      </c>
      <c r="AL14" s="83">
        <v>2</v>
      </c>
      <c r="AM14" s="79" t="s">
        <v>90</v>
      </c>
      <c r="AN14" s="79" t="s">
        <v>139</v>
      </c>
      <c r="AO14" s="79">
        <v>1</v>
      </c>
      <c r="AP14" s="85">
        <v>2.4</v>
      </c>
      <c r="AQ14" s="79" t="s">
        <v>133</v>
      </c>
      <c r="AR14" s="79" t="s">
        <v>52</v>
      </c>
      <c r="AS14" s="79">
        <v>0.4</v>
      </c>
      <c r="AT14" s="85">
        <v>0.25</v>
      </c>
      <c r="AU14" s="85">
        <v>0.05</v>
      </c>
      <c r="AV14" s="85">
        <v>0.01</v>
      </c>
      <c r="AW14" s="79">
        <v>17</v>
      </c>
      <c r="AX14" s="79" t="s">
        <v>219</v>
      </c>
      <c r="AY14" s="79" t="s">
        <v>127</v>
      </c>
      <c r="AZ14" s="79"/>
      <c r="BA14" s="79"/>
      <c r="BB14" s="79"/>
      <c r="BC14" s="79"/>
      <c r="BD14" s="79"/>
      <c r="BP14" s="79" t="s">
        <v>133</v>
      </c>
      <c r="BQ14" s="79"/>
    </row>
    <row r="15" spans="4:69" ht="12.75">
      <c r="D15" s="116" t="str">
        <f>VLOOKUP(E15,'PCWA Site Type'!$A$2:$C$42,3)</f>
        <v>lg</v>
      </c>
      <c r="E15" s="6">
        <v>20</v>
      </c>
      <c r="F15" s="79" t="s">
        <v>212</v>
      </c>
      <c r="G15" s="80">
        <v>39224</v>
      </c>
      <c r="H15" s="87"/>
      <c r="I15" s="87"/>
      <c r="J15" s="87"/>
      <c r="K15" s="87"/>
      <c r="L15" s="87"/>
      <c r="M15" s="87"/>
      <c r="N15" s="87"/>
      <c r="O15" s="87"/>
      <c r="P15" s="87"/>
      <c r="Q15" s="87"/>
      <c r="R15" s="87"/>
      <c r="S15" s="87"/>
      <c r="T15" s="87"/>
      <c r="U15" s="87"/>
      <c r="V15" s="87"/>
      <c r="W15" s="87"/>
      <c r="X15" s="87"/>
      <c r="Y15" s="87"/>
      <c r="Z15" s="87"/>
      <c r="AA15" s="87"/>
      <c r="AB15" s="87"/>
      <c r="AC15" s="87"/>
      <c r="AD15" s="87"/>
      <c r="AE15" s="87"/>
      <c r="AF15" s="79">
        <v>1</v>
      </c>
      <c r="AG15" s="82">
        <v>39224</v>
      </c>
      <c r="AH15" s="83" t="s">
        <v>67</v>
      </c>
      <c r="AI15" s="79" t="s">
        <v>128</v>
      </c>
      <c r="AJ15" s="83">
        <v>1</v>
      </c>
      <c r="AK15" s="84">
        <v>75</v>
      </c>
      <c r="AL15" s="83">
        <v>3</v>
      </c>
      <c r="AM15" s="79" t="s">
        <v>90</v>
      </c>
      <c r="AN15" s="79" t="s">
        <v>139</v>
      </c>
      <c r="AO15" s="79">
        <v>1</v>
      </c>
      <c r="AP15" s="85">
        <v>1.2</v>
      </c>
      <c r="AQ15" s="79" t="s">
        <v>133</v>
      </c>
      <c r="AR15" s="79" t="s">
        <v>54</v>
      </c>
      <c r="AS15" s="79">
        <v>0.65</v>
      </c>
      <c r="AT15" s="85">
        <v>0.5</v>
      </c>
      <c r="AU15" s="85">
        <v>0.03</v>
      </c>
      <c r="AV15" s="85">
        <v>0.01</v>
      </c>
      <c r="AW15" s="79">
        <v>17</v>
      </c>
      <c r="AX15" s="79" t="s">
        <v>219</v>
      </c>
      <c r="AY15" s="79" t="s">
        <v>128</v>
      </c>
      <c r="AZ15" s="79"/>
      <c r="BA15" s="79"/>
      <c r="BB15" s="79"/>
      <c r="BC15" s="79"/>
      <c r="BD15" s="79"/>
      <c r="BP15" s="79" t="s">
        <v>160</v>
      </c>
      <c r="BQ15" s="79"/>
    </row>
    <row r="16" spans="4:69" ht="12.75">
      <c r="D16" s="116" t="str">
        <f>VLOOKUP(E16,'PCWA Site Type'!$A$2:$C$42,3)</f>
        <v>lg</v>
      </c>
      <c r="E16" s="6">
        <v>20</v>
      </c>
      <c r="F16" s="79" t="s">
        <v>212</v>
      </c>
      <c r="G16" s="80">
        <v>39224</v>
      </c>
      <c r="H16" s="87"/>
      <c r="I16" s="87"/>
      <c r="J16" s="87"/>
      <c r="K16" s="87"/>
      <c r="L16" s="87"/>
      <c r="M16" s="87"/>
      <c r="N16" s="87"/>
      <c r="O16" s="87"/>
      <c r="P16" s="87"/>
      <c r="Q16" s="87"/>
      <c r="R16" s="87"/>
      <c r="S16" s="87"/>
      <c r="T16" s="87"/>
      <c r="U16" s="87"/>
      <c r="V16" s="87"/>
      <c r="W16" s="87"/>
      <c r="X16" s="87"/>
      <c r="Y16" s="87"/>
      <c r="Z16" s="87"/>
      <c r="AA16" s="87"/>
      <c r="AB16" s="87"/>
      <c r="AC16" s="87"/>
      <c r="AD16" s="87"/>
      <c r="AE16" s="87"/>
      <c r="AF16" s="79">
        <v>1</v>
      </c>
      <c r="AG16" s="82">
        <v>39224</v>
      </c>
      <c r="AH16" s="83" t="s">
        <v>67</v>
      </c>
      <c r="AI16" s="79" t="s">
        <v>129</v>
      </c>
      <c r="AJ16" s="83">
        <v>1</v>
      </c>
      <c r="AK16" s="84">
        <v>50</v>
      </c>
      <c r="AL16" s="83">
        <v>2</v>
      </c>
      <c r="AM16" s="79" t="s">
        <v>90</v>
      </c>
      <c r="AN16" s="79" t="s">
        <v>139</v>
      </c>
      <c r="AO16" s="79">
        <v>1</v>
      </c>
      <c r="AP16" s="85">
        <v>1.4</v>
      </c>
      <c r="AQ16" s="79" t="s">
        <v>133</v>
      </c>
      <c r="AR16" s="79" t="s">
        <v>52</v>
      </c>
      <c r="AS16" s="79">
        <v>1.2</v>
      </c>
      <c r="AT16" s="85">
        <v>0.9</v>
      </c>
      <c r="AU16" s="85">
        <v>0.15</v>
      </c>
      <c r="AV16" s="85">
        <v>0.03</v>
      </c>
      <c r="AW16" s="79">
        <v>17</v>
      </c>
      <c r="AX16" s="79" t="s">
        <v>219</v>
      </c>
      <c r="AY16" s="79" t="s">
        <v>129</v>
      </c>
      <c r="AZ16" s="79"/>
      <c r="BA16" s="79"/>
      <c r="BB16" s="79"/>
      <c r="BC16" s="79"/>
      <c r="BD16" s="79"/>
      <c r="BP16" s="79" t="s">
        <v>70</v>
      </c>
      <c r="BQ16" s="79"/>
    </row>
    <row r="17" spans="4:69" ht="12.75">
      <c r="D17" s="116" t="str">
        <f>VLOOKUP(E17,'PCWA Site Type'!$A$2:$C$42,3)</f>
        <v>lg</v>
      </c>
      <c r="E17" s="6">
        <v>20</v>
      </c>
      <c r="F17" s="79" t="s">
        <v>212</v>
      </c>
      <c r="G17" s="80">
        <v>39224</v>
      </c>
      <c r="H17" s="87"/>
      <c r="I17" s="87"/>
      <c r="J17" s="87"/>
      <c r="K17" s="87"/>
      <c r="L17" s="87"/>
      <c r="M17" s="87"/>
      <c r="N17" s="87"/>
      <c r="O17" s="87"/>
      <c r="P17" s="87"/>
      <c r="Q17" s="87"/>
      <c r="R17" s="87"/>
      <c r="S17" s="87"/>
      <c r="T17" s="87"/>
      <c r="U17" s="87"/>
      <c r="V17" s="87"/>
      <c r="W17" s="87"/>
      <c r="X17" s="87"/>
      <c r="Y17" s="87"/>
      <c r="Z17" s="87"/>
      <c r="AA17" s="87"/>
      <c r="AB17" s="87"/>
      <c r="AC17" s="87"/>
      <c r="AD17" s="87"/>
      <c r="AE17" s="87"/>
      <c r="AF17" s="79">
        <v>1</v>
      </c>
      <c r="AG17" s="82">
        <v>39224</v>
      </c>
      <c r="AH17" s="83" t="s">
        <v>67</v>
      </c>
      <c r="AI17" s="79" t="s">
        <v>132</v>
      </c>
      <c r="AJ17" s="83">
        <v>1</v>
      </c>
      <c r="AK17" s="84">
        <v>85</v>
      </c>
      <c r="AL17" s="83">
        <v>2</v>
      </c>
      <c r="AM17" s="79" t="s">
        <v>56</v>
      </c>
      <c r="AN17" s="79" t="s">
        <v>139</v>
      </c>
      <c r="AO17" s="79">
        <v>1</v>
      </c>
      <c r="AP17" s="85">
        <v>3.6</v>
      </c>
      <c r="AQ17" s="79" t="s">
        <v>133</v>
      </c>
      <c r="AR17" s="79" t="s">
        <v>54</v>
      </c>
      <c r="AS17" s="79">
        <v>0.7</v>
      </c>
      <c r="AT17" s="85">
        <v>0.5</v>
      </c>
      <c r="AU17" s="85">
        <v>0.02</v>
      </c>
      <c r="AV17" s="85">
        <v>0.02</v>
      </c>
      <c r="AW17" s="79">
        <v>16.5</v>
      </c>
      <c r="AX17" s="79" t="s">
        <v>140</v>
      </c>
      <c r="AY17" s="79" t="s">
        <v>132</v>
      </c>
      <c r="AZ17" s="79"/>
      <c r="BA17" s="79"/>
      <c r="BB17" s="79"/>
      <c r="BC17" s="79"/>
      <c r="BD17" s="79"/>
      <c r="BP17" s="79" t="s">
        <v>52</v>
      </c>
      <c r="BQ17" s="79"/>
    </row>
    <row r="18" spans="4:69" ht="12.75">
      <c r="D18" s="116" t="str">
        <f>VLOOKUP(E18,'PCWA Site Type'!$A$2:$C$42,3)</f>
        <v>lg</v>
      </c>
      <c r="E18" s="6">
        <v>20</v>
      </c>
      <c r="F18" s="79" t="s">
        <v>212</v>
      </c>
      <c r="G18" s="80">
        <v>39224</v>
      </c>
      <c r="H18" s="87"/>
      <c r="I18" s="87"/>
      <c r="J18" s="87"/>
      <c r="K18" s="87"/>
      <c r="L18" s="87"/>
      <c r="M18" s="87"/>
      <c r="N18" s="87"/>
      <c r="O18" s="87"/>
      <c r="P18" s="87"/>
      <c r="Q18" s="87"/>
      <c r="R18" s="87"/>
      <c r="S18" s="87"/>
      <c r="T18" s="87"/>
      <c r="U18" s="87"/>
      <c r="V18" s="87"/>
      <c r="W18" s="87"/>
      <c r="X18" s="87"/>
      <c r="Y18" s="87"/>
      <c r="Z18" s="87"/>
      <c r="AA18" s="87"/>
      <c r="AB18" s="87"/>
      <c r="AC18" s="87"/>
      <c r="AD18" s="87"/>
      <c r="AE18" s="87"/>
      <c r="AF18" s="79">
        <v>1</v>
      </c>
      <c r="AG18" s="82">
        <v>39224</v>
      </c>
      <c r="AH18" s="83" t="s">
        <v>67</v>
      </c>
      <c r="AI18" s="79" t="s">
        <v>134</v>
      </c>
      <c r="AJ18" s="83">
        <v>1</v>
      </c>
      <c r="AK18" s="84">
        <v>45</v>
      </c>
      <c r="AL18" s="83">
        <v>1</v>
      </c>
      <c r="AM18" s="79" t="s">
        <v>56</v>
      </c>
      <c r="AN18" s="79" t="s">
        <v>139</v>
      </c>
      <c r="AO18" s="79">
        <v>1</v>
      </c>
      <c r="AP18" s="85">
        <v>1.5</v>
      </c>
      <c r="AQ18" s="79" t="s">
        <v>54</v>
      </c>
      <c r="AR18" s="79" t="s">
        <v>54</v>
      </c>
      <c r="AS18" s="79">
        <v>0.9</v>
      </c>
      <c r="AT18" s="85">
        <v>0.8</v>
      </c>
      <c r="AU18" s="85">
        <v>0.2</v>
      </c>
      <c r="AV18" s="85">
        <v>0.06</v>
      </c>
      <c r="AW18" s="79">
        <v>17</v>
      </c>
      <c r="AX18" s="79" t="s">
        <v>140</v>
      </c>
      <c r="AY18" s="79" t="s">
        <v>134</v>
      </c>
      <c r="AZ18" s="79"/>
      <c r="BA18" s="79"/>
      <c r="BB18" s="79"/>
      <c r="BC18" s="79"/>
      <c r="BD18" s="79"/>
      <c r="BP18" s="79" t="s">
        <v>154</v>
      </c>
      <c r="BQ18" s="79"/>
    </row>
    <row r="19" spans="4:69" ht="12.75">
      <c r="D19" s="116" t="str">
        <f>VLOOKUP(E19,'PCWA Site Type'!$A$2:$C$42,3)</f>
        <v>lg</v>
      </c>
      <c r="E19" s="6">
        <v>20</v>
      </c>
      <c r="F19" s="79" t="s">
        <v>212</v>
      </c>
      <c r="G19" s="80">
        <v>39224</v>
      </c>
      <c r="H19" s="87"/>
      <c r="I19" s="87"/>
      <c r="J19" s="87"/>
      <c r="K19" s="87"/>
      <c r="L19" s="87"/>
      <c r="M19" s="87"/>
      <c r="N19" s="87"/>
      <c r="O19" s="87"/>
      <c r="P19" s="87"/>
      <c r="Q19" s="87"/>
      <c r="R19" s="87"/>
      <c r="S19" s="87"/>
      <c r="T19" s="87"/>
      <c r="U19" s="87"/>
      <c r="V19" s="87"/>
      <c r="W19" s="87"/>
      <c r="X19" s="87"/>
      <c r="Y19" s="87"/>
      <c r="Z19" s="87"/>
      <c r="AA19" s="87"/>
      <c r="AB19" s="87"/>
      <c r="AC19" s="87"/>
      <c r="AD19" s="87"/>
      <c r="AE19" s="87"/>
      <c r="AF19" s="79">
        <v>1</v>
      </c>
      <c r="AG19" s="82">
        <v>39224</v>
      </c>
      <c r="AH19" s="83" t="s">
        <v>67</v>
      </c>
      <c r="AI19" s="79" t="s">
        <v>138</v>
      </c>
      <c r="AJ19" s="83">
        <v>1</v>
      </c>
      <c r="AK19" s="84">
        <v>65</v>
      </c>
      <c r="AL19" s="83">
        <v>3</v>
      </c>
      <c r="AM19" s="79" t="s">
        <v>56</v>
      </c>
      <c r="AN19" s="79" t="s">
        <v>139</v>
      </c>
      <c r="AO19" s="79">
        <v>1</v>
      </c>
      <c r="AP19" s="85">
        <v>1.9</v>
      </c>
      <c r="AQ19" s="79" t="s">
        <v>54</v>
      </c>
      <c r="AR19" s="79" t="s">
        <v>54</v>
      </c>
      <c r="AS19" s="79">
        <v>0.9</v>
      </c>
      <c r="AT19" s="85">
        <v>0.8</v>
      </c>
      <c r="AU19" s="85">
        <v>0.05</v>
      </c>
      <c r="AV19" s="85">
        <v>0.01</v>
      </c>
      <c r="AW19" s="79">
        <v>17</v>
      </c>
      <c r="AX19" s="79" t="s">
        <v>113</v>
      </c>
      <c r="AY19" s="79" t="s">
        <v>138</v>
      </c>
      <c r="AZ19" s="79"/>
      <c r="BA19" s="79"/>
      <c r="BB19" s="79"/>
      <c r="BC19" s="79"/>
      <c r="BD19" s="79"/>
      <c r="BQ19" s="79"/>
    </row>
    <row r="20" spans="4:69" ht="12.75">
      <c r="D20" s="116" t="str">
        <f>VLOOKUP(E20,'PCWA Site Type'!$A$2:$C$42,3)</f>
        <v>lg</v>
      </c>
      <c r="E20" s="6">
        <v>20</v>
      </c>
      <c r="F20" s="79" t="s">
        <v>212</v>
      </c>
      <c r="G20" s="80">
        <v>39224</v>
      </c>
      <c r="H20" s="87"/>
      <c r="I20" s="87"/>
      <c r="J20" s="87"/>
      <c r="K20" s="87"/>
      <c r="L20" s="87"/>
      <c r="M20" s="87"/>
      <c r="N20" s="87"/>
      <c r="O20" s="87"/>
      <c r="P20" s="87"/>
      <c r="Q20" s="87"/>
      <c r="R20" s="87"/>
      <c r="S20" s="87"/>
      <c r="T20" s="87"/>
      <c r="U20" s="87"/>
      <c r="V20" s="87"/>
      <c r="W20" s="87"/>
      <c r="X20" s="87"/>
      <c r="Y20" s="87"/>
      <c r="Z20" s="87"/>
      <c r="AA20" s="87"/>
      <c r="AB20" s="87"/>
      <c r="AC20" s="87"/>
      <c r="AD20" s="87"/>
      <c r="AE20" s="87"/>
      <c r="AF20" s="79">
        <v>1</v>
      </c>
      <c r="AG20" s="82">
        <v>39224</v>
      </c>
      <c r="AH20" s="83" t="s">
        <v>67</v>
      </c>
      <c r="AI20" s="79" t="s">
        <v>220</v>
      </c>
      <c r="AJ20" s="83">
        <v>1</v>
      </c>
      <c r="AK20" s="84">
        <v>45</v>
      </c>
      <c r="AL20" s="83">
        <v>2</v>
      </c>
      <c r="AM20" s="79" t="s">
        <v>56</v>
      </c>
      <c r="AN20" s="79" t="s">
        <v>139</v>
      </c>
      <c r="AO20" s="79">
        <v>1</v>
      </c>
      <c r="AP20" s="85">
        <v>1.9</v>
      </c>
      <c r="AQ20" s="79" t="s">
        <v>54</v>
      </c>
      <c r="AR20" s="79" t="s">
        <v>54</v>
      </c>
      <c r="AS20" s="79">
        <v>0.8</v>
      </c>
      <c r="AT20" s="85">
        <v>0.75</v>
      </c>
      <c r="AU20" s="85">
        <v>0.05</v>
      </c>
      <c r="AV20" s="85">
        <v>0.01</v>
      </c>
      <c r="AW20" s="79">
        <v>17</v>
      </c>
      <c r="AX20" s="79" t="s">
        <v>113</v>
      </c>
      <c r="AY20" s="79" t="s">
        <v>220</v>
      </c>
      <c r="AZ20" s="79"/>
      <c r="BA20" s="79"/>
      <c r="BB20" s="79"/>
      <c r="BC20" s="79"/>
      <c r="BD20" s="79"/>
      <c r="BQ20" s="79"/>
    </row>
    <row r="21" spans="4:69" ht="12.75">
      <c r="D21" s="116" t="str">
        <f>VLOOKUP(E21,'PCWA Site Type'!$A$2:$C$42,3)</f>
        <v>lg</v>
      </c>
      <c r="E21" s="6">
        <v>20</v>
      </c>
      <c r="F21" s="79" t="s">
        <v>212</v>
      </c>
      <c r="G21" s="80">
        <v>39224</v>
      </c>
      <c r="H21" s="87"/>
      <c r="I21" s="87"/>
      <c r="J21" s="87"/>
      <c r="K21" s="87"/>
      <c r="L21" s="87"/>
      <c r="M21" s="87"/>
      <c r="N21" s="87"/>
      <c r="O21" s="87"/>
      <c r="P21" s="87"/>
      <c r="Q21" s="87"/>
      <c r="R21" s="87"/>
      <c r="S21" s="87"/>
      <c r="T21" s="87"/>
      <c r="U21" s="87"/>
      <c r="V21" s="87"/>
      <c r="W21" s="87"/>
      <c r="X21" s="87"/>
      <c r="Y21" s="87"/>
      <c r="Z21" s="87"/>
      <c r="AA21" s="87"/>
      <c r="AB21" s="87"/>
      <c r="AC21" s="87"/>
      <c r="AD21" s="87"/>
      <c r="AE21" s="87"/>
      <c r="AF21" s="79">
        <v>1</v>
      </c>
      <c r="AG21" s="82">
        <v>39224</v>
      </c>
      <c r="AH21" s="83" t="s">
        <v>67</v>
      </c>
      <c r="AI21" s="79" t="s">
        <v>221</v>
      </c>
      <c r="AJ21" s="83">
        <v>1</v>
      </c>
      <c r="AK21" s="84">
        <v>80</v>
      </c>
      <c r="AL21" s="83">
        <v>3</v>
      </c>
      <c r="AM21" s="79" t="s">
        <v>56</v>
      </c>
      <c r="AN21" s="79" t="s">
        <v>139</v>
      </c>
      <c r="AO21" s="79">
        <v>1</v>
      </c>
      <c r="AP21" s="85">
        <v>1.7</v>
      </c>
      <c r="AQ21" s="79" t="s">
        <v>54</v>
      </c>
      <c r="AR21" s="79" t="s">
        <v>54</v>
      </c>
      <c r="AS21" s="79">
        <v>0.9</v>
      </c>
      <c r="AT21" s="85">
        <v>0.75</v>
      </c>
      <c r="AU21" s="85">
        <v>0.05</v>
      </c>
      <c r="AV21" s="85">
        <v>0</v>
      </c>
      <c r="AW21" s="79">
        <v>17</v>
      </c>
      <c r="AX21" s="79" t="s">
        <v>113</v>
      </c>
      <c r="AY21" s="79" t="s">
        <v>221</v>
      </c>
      <c r="AZ21" s="79"/>
      <c r="BA21" s="79"/>
      <c r="BB21" s="79"/>
      <c r="BC21" s="79"/>
      <c r="BD21" s="79"/>
      <c r="BP21" s="79"/>
      <c r="BQ21" s="79"/>
    </row>
    <row r="22" spans="4:69" ht="12.75">
      <c r="D22" s="116" t="str">
        <f>VLOOKUP(E22,'PCWA Site Type'!$A$2:$C$42,3)</f>
        <v>lg</v>
      </c>
      <c r="E22" s="6">
        <v>20</v>
      </c>
      <c r="F22" s="79" t="s">
        <v>212</v>
      </c>
      <c r="G22" s="80">
        <v>39224</v>
      </c>
      <c r="H22" s="87"/>
      <c r="I22" s="87"/>
      <c r="J22" s="87"/>
      <c r="K22" s="87"/>
      <c r="L22" s="87"/>
      <c r="M22" s="87"/>
      <c r="N22" s="87"/>
      <c r="O22" s="87"/>
      <c r="P22" s="87"/>
      <c r="Q22" s="87"/>
      <c r="R22" s="87"/>
      <c r="S22" s="87"/>
      <c r="T22" s="87"/>
      <c r="U22" s="87"/>
      <c r="V22" s="87"/>
      <c r="W22" s="87"/>
      <c r="X22" s="87"/>
      <c r="Y22" s="87"/>
      <c r="Z22" s="87"/>
      <c r="AA22" s="87"/>
      <c r="AB22" s="87"/>
      <c r="AC22" s="87"/>
      <c r="AD22" s="87"/>
      <c r="AE22" s="87"/>
      <c r="AF22" s="79">
        <v>1</v>
      </c>
      <c r="AG22" s="82">
        <v>39224</v>
      </c>
      <c r="AH22" s="83" t="s">
        <v>67</v>
      </c>
      <c r="AI22" s="79" t="s">
        <v>222</v>
      </c>
      <c r="AJ22" s="83">
        <v>1</v>
      </c>
      <c r="AK22" s="84">
        <v>60</v>
      </c>
      <c r="AL22" s="83">
        <v>2</v>
      </c>
      <c r="AM22" s="79" t="s">
        <v>90</v>
      </c>
      <c r="AN22" s="79" t="s">
        <v>139</v>
      </c>
      <c r="AO22" s="79">
        <v>1</v>
      </c>
      <c r="AP22" s="85">
        <v>3.1</v>
      </c>
      <c r="AQ22" s="79" t="s">
        <v>133</v>
      </c>
      <c r="AR22" s="79" t="s">
        <v>54</v>
      </c>
      <c r="AS22" s="79">
        <v>0.85</v>
      </c>
      <c r="AT22" s="85">
        <v>0.8</v>
      </c>
      <c r="AU22" s="85">
        <v>0.1</v>
      </c>
      <c r="AV22" s="85">
        <v>0.04</v>
      </c>
      <c r="AW22" s="79">
        <v>18</v>
      </c>
      <c r="AX22" s="79" t="s">
        <v>113</v>
      </c>
      <c r="AY22" s="79" t="s">
        <v>222</v>
      </c>
      <c r="AZ22" s="79"/>
      <c r="BA22" s="79"/>
      <c r="BB22" s="79"/>
      <c r="BC22" s="79"/>
      <c r="BD22" s="79"/>
      <c r="BP22" s="79"/>
      <c r="BQ22" s="79"/>
    </row>
    <row r="23" spans="4:69" ht="12.75">
      <c r="D23" s="116" t="str">
        <f>VLOOKUP(E23,'PCWA Site Type'!$A$2:$C$42,3)</f>
        <v>lg</v>
      </c>
      <c r="E23" s="6">
        <v>20</v>
      </c>
      <c r="F23" s="79" t="s">
        <v>212</v>
      </c>
      <c r="G23" s="80">
        <v>39224</v>
      </c>
      <c r="H23" s="87"/>
      <c r="I23" s="87"/>
      <c r="J23" s="87"/>
      <c r="K23" s="87"/>
      <c r="L23" s="87"/>
      <c r="M23" s="87"/>
      <c r="N23" s="87"/>
      <c r="O23" s="87"/>
      <c r="P23" s="87"/>
      <c r="Q23" s="87"/>
      <c r="R23" s="87"/>
      <c r="S23" s="87"/>
      <c r="T23" s="87"/>
      <c r="U23" s="87"/>
      <c r="V23" s="87"/>
      <c r="W23" s="87"/>
      <c r="X23" s="87"/>
      <c r="Y23" s="87"/>
      <c r="Z23" s="87"/>
      <c r="AA23" s="87"/>
      <c r="AB23" s="87"/>
      <c r="AC23" s="87"/>
      <c r="AD23" s="87"/>
      <c r="AE23" s="87"/>
      <c r="AF23" s="79">
        <v>1</v>
      </c>
      <c r="AG23" s="82">
        <v>39224</v>
      </c>
      <c r="AH23" s="83" t="s">
        <v>67</v>
      </c>
      <c r="AI23" s="79" t="s">
        <v>223</v>
      </c>
      <c r="AJ23" s="83">
        <v>1</v>
      </c>
      <c r="AK23" s="84">
        <v>85</v>
      </c>
      <c r="AL23" s="83">
        <v>3</v>
      </c>
      <c r="AM23" s="79" t="s">
        <v>56</v>
      </c>
      <c r="AN23" s="79" t="s">
        <v>139</v>
      </c>
      <c r="AO23" s="79">
        <v>1</v>
      </c>
      <c r="AP23" s="85">
        <v>2.5</v>
      </c>
      <c r="AQ23" s="79" t="s">
        <v>54</v>
      </c>
      <c r="AR23" s="79" t="s">
        <v>54</v>
      </c>
      <c r="AS23" s="79">
        <v>1.1</v>
      </c>
      <c r="AT23" s="85">
        <v>0.9</v>
      </c>
      <c r="AU23" s="85">
        <v>0.03</v>
      </c>
      <c r="AV23" s="85">
        <v>0.02</v>
      </c>
      <c r="AW23" s="79">
        <v>18</v>
      </c>
      <c r="AX23" s="79" t="s">
        <v>113</v>
      </c>
      <c r="AY23" s="79" t="s">
        <v>223</v>
      </c>
      <c r="AZ23" s="79"/>
      <c r="BA23" s="79"/>
      <c r="BB23" s="79"/>
      <c r="BC23" s="79"/>
      <c r="BD23" s="79"/>
      <c r="BP23" s="79"/>
      <c r="BQ23" s="79"/>
    </row>
    <row r="24" spans="4:69" ht="12.75">
      <c r="D24" s="116" t="str">
        <f>VLOOKUP(E24,'PCWA Site Type'!$A$2:$C$42,3)</f>
        <v>lg</v>
      </c>
      <c r="E24" s="6">
        <v>20</v>
      </c>
      <c r="F24" s="79" t="s">
        <v>212</v>
      </c>
      <c r="G24" s="80">
        <v>39224</v>
      </c>
      <c r="H24" s="87"/>
      <c r="I24" s="87"/>
      <c r="J24" s="87"/>
      <c r="K24" s="87"/>
      <c r="L24" s="87"/>
      <c r="M24" s="87"/>
      <c r="N24" s="87"/>
      <c r="O24" s="87"/>
      <c r="P24" s="87"/>
      <c r="Q24" s="87"/>
      <c r="R24" s="87"/>
      <c r="S24" s="87"/>
      <c r="T24" s="87"/>
      <c r="U24" s="87"/>
      <c r="V24" s="87"/>
      <c r="W24" s="87"/>
      <c r="X24" s="87"/>
      <c r="Y24" s="87"/>
      <c r="Z24" s="87"/>
      <c r="AA24" s="87"/>
      <c r="AB24" s="87"/>
      <c r="AC24" s="87"/>
      <c r="AD24" s="87"/>
      <c r="AE24" s="87"/>
      <c r="AF24" s="79">
        <v>1</v>
      </c>
      <c r="AG24" s="82">
        <v>39224</v>
      </c>
      <c r="AH24" s="83" t="s">
        <v>67</v>
      </c>
      <c r="AI24" s="79" t="s">
        <v>224</v>
      </c>
      <c r="AJ24" s="83">
        <v>1</v>
      </c>
      <c r="AK24" s="84">
        <v>80</v>
      </c>
      <c r="AL24" s="83">
        <v>3</v>
      </c>
      <c r="AM24" s="79" t="s">
        <v>56</v>
      </c>
      <c r="AN24" s="79" t="s">
        <v>139</v>
      </c>
      <c r="AO24" s="79">
        <v>1</v>
      </c>
      <c r="AP24" s="85">
        <v>3.6</v>
      </c>
      <c r="AQ24" s="79" t="s">
        <v>54</v>
      </c>
      <c r="AR24" s="79" t="s">
        <v>54</v>
      </c>
      <c r="AS24" s="79">
        <v>1.5</v>
      </c>
      <c r="AT24" s="85">
        <v>1.4</v>
      </c>
      <c r="AU24" s="85">
        <v>0.03</v>
      </c>
      <c r="AV24" s="85">
        <v>0.01</v>
      </c>
      <c r="AW24" s="79">
        <v>18</v>
      </c>
      <c r="AX24" s="79" t="s">
        <v>113</v>
      </c>
      <c r="AY24" s="79" t="s">
        <v>224</v>
      </c>
      <c r="AZ24" s="79"/>
      <c r="BA24" s="79"/>
      <c r="BB24" s="79"/>
      <c r="BC24" s="79"/>
      <c r="BD24" s="79"/>
      <c r="BP24" s="79"/>
      <c r="BQ24" s="79"/>
    </row>
    <row r="25" spans="4:69" ht="12.75">
      <c r="D25" s="116" t="str">
        <f>VLOOKUP(E25,'PCWA Site Type'!$A$2:$C$42,3)</f>
        <v>lg</v>
      </c>
      <c r="E25" s="6">
        <v>20</v>
      </c>
      <c r="F25" s="79" t="s">
        <v>212</v>
      </c>
      <c r="G25" s="80">
        <v>39240</v>
      </c>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v>2</v>
      </c>
      <c r="AG25" s="82">
        <v>39240</v>
      </c>
      <c r="AH25" s="83" t="s">
        <v>67</v>
      </c>
      <c r="AI25" s="79" t="s">
        <v>228</v>
      </c>
      <c r="AJ25" s="83">
        <v>1</v>
      </c>
      <c r="AK25" s="84">
        <v>55</v>
      </c>
      <c r="AL25" s="83" t="s">
        <v>229</v>
      </c>
      <c r="AM25" s="79" t="s">
        <v>56</v>
      </c>
      <c r="AN25" s="79" t="s">
        <v>139</v>
      </c>
      <c r="AO25" s="79">
        <v>1</v>
      </c>
      <c r="AP25" s="85">
        <v>1.1</v>
      </c>
      <c r="AQ25" s="79" t="s">
        <v>54</v>
      </c>
      <c r="AR25" s="79" t="s">
        <v>54</v>
      </c>
      <c r="AS25" s="79">
        <v>0.82</v>
      </c>
      <c r="AT25" s="85">
        <v>0.7</v>
      </c>
      <c r="AU25" s="85">
        <v>0.02</v>
      </c>
      <c r="AV25" s="85">
        <v>0</v>
      </c>
      <c r="AW25" s="79">
        <v>17</v>
      </c>
      <c r="AX25" s="79" t="s">
        <v>225</v>
      </c>
      <c r="AY25" s="79" t="s">
        <v>182</v>
      </c>
      <c r="AZ25" s="79"/>
      <c r="BA25" s="79"/>
      <c r="BB25" s="79"/>
      <c r="BC25" s="79"/>
      <c r="BD25" s="79"/>
      <c r="BP25" s="79"/>
      <c r="BQ25" s="79"/>
    </row>
    <row r="26" spans="4:69" ht="12.75">
      <c r="D26" s="116" t="str">
        <f>VLOOKUP(E26,'PCWA Site Type'!$A$2:$C$42,3)</f>
        <v>lg</v>
      </c>
      <c r="E26" s="6">
        <v>20</v>
      </c>
      <c r="F26" s="79" t="s">
        <v>212</v>
      </c>
      <c r="G26" s="80">
        <v>39240</v>
      </c>
      <c r="H26" s="87"/>
      <c r="I26" s="87"/>
      <c r="J26" s="87"/>
      <c r="K26" s="87"/>
      <c r="L26" s="87"/>
      <c r="M26" s="87"/>
      <c r="N26" s="87"/>
      <c r="O26" s="87"/>
      <c r="P26" s="87"/>
      <c r="Q26" s="87"/>
      <c r="R26" s="87"/>
      <c r="S26" s="87"/>
      <c r="T26" s="87"/>
      <c r="U26" s="87"/>
      <c r="V26" s="87"/>
      <c r="W26" s="87"/>
      <c r="X26" s="87"/>
      <c r="Y26" s="87"/>
      <c r="Z26" s="87"/>
      <c r="AA26" s="87"/>
      <c r="AB26" s="87"/>
      <c r="AC26" s="87"/>
      <c r="AD26" s="87"/>
      <c r="AE26" s="87"/>
      <c r="AF26" s="79">
        <v>2</v>
      </c>
      <c r="AG26" s="82">
        <v>39240</v>
      </c>
      <c r="AH26" s="83" t="s">
        <v>67</v>
      </c>
      <c r="AI26" s="79" t="s">
        <v>236</v>
      </c>
      <c r="AJ26" s="83">
        <v>1</v>
      </c>
      <c r="AK26" s="84">
        <v>56</v>
      </c>
      <c r="AL26" s="83">
        <v>3</v>
      </c>
      <c r="AM26" s="79" t="s">
        <v>56</v>
      </c>
      <c r="AN26" s="79" t="s">
        <v>139</v>
      </c>
      <c r="AO26" s="79">
        <v>1</v>
      </c>
      <c r="AP26" s="85">
        <v>2.1</v>
      </c>
      <c r="AQ26" s="79" t="s">
        <v>54</v>
      </c>
      <c r="AR26" s="79" t="s">
        <v>52</v>
      </c>
      <c r="AS26" s="79">
        <v>0.95</v>
      </c>
      <c r="AT26" s="85">
        <v>0.6</v>
      </c>
      <c r="AU26" s="85">
        <v>0.3</v>
      </c>
      <c r="AV26" s="85">
        <v>0.03</v>
      </c>
      <c r="AW26" s="79">
        <v>17</v>
      </c>
      <c r="AX26" s="79" t="s">
        <v>235</v>
      </c>
      <c r="AY26" s="79" t="s">
        <v>237</v>
      </c>
      <c r="AZ26" s="79"/>
      <c r="BA26" s="79"/>
      <c r="BB26" s="79"/>
      <c r="BC26" s="79"/>
      <c r="BD26" s="79"/>
      <c r="BP26" s="79"/>
      <c r="BQ26" s="79"/>
    </row>
    <row r="27" spans="4:69" ht="12.75">
      <c r="D27" s="116" t="str">
        <f>VLOOKUP(E27,'PCWA Site Type'!$A$2:$C$42,3)</f>
        <v>lg</v>
      </c>
      <c r="E27" s="6">
        <v>20</v>
      </c>
      <c r="F27" s="79" t="s">
        <v>212</v>
      </c>
      <c r="G27" s="80">
        <v>39240</v>
      </c>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v>2</v>
      </c>
      <c r="AG27" s="82">
        <v>39240</v>
      </c>
      <c r="AH27" s="83" t="s">
        <v>67</v>
      </c>
      <c r="AI27" s="79" t="s">
        <v>238</v>
      </c>
      <c r="AJ27" s="83">
        <v>1</v>
      </c>
      <c r="AK27" s="84">
        <v>65</v>
      </c>
      <c r="AL27" s="83" t="s">
        <v>239</v>
      </c>
      <c r="AM27" s="79" t="s">
        <v>56</v>
      </c>
      <c r="AN27" s="79" t="s">
        <v>240</v>
      </c>
      <c r="AO27" s="79">
        <v>1</v>
      </c>
      <c r="AP27" s="85">
        <v>4.2</v>
      </c>
      <c r="AQ27" s="79" t="s">
        <v>54</v>
      </c>
      <c r="AR27" s="79" t="s">
        <v>52</v>
      </c>
      <c r="AS27" s="79">
        <v>0.8</v>
      </c>
      <c r="AT27" s="85">
        <v>0.55</v>
      </c>
      <c r="AU27" s="85">
        <v>0.17</v>
      </c>
      <c r="AV27" s="85">
        <v>0.08</v>
      </c>
      <c r="AW27" s="79">
        <v>17</v>
      </c>
      <c r="AX27" s="79" t="s">
        <v>235</v>
      </c>
      <c r="AY27" s="79" t="s">
        <v>241</v>
      </c>
      <c r="AZ27" s="79"/>
      <c r="BA27" s="79"/>
      <c r="BB27" s="79"/>
      <c r="BC27" s="79"/>
      <c r="BD27" s="79"/>
      <c r="BP27" s="79"/>
      <c r="BQ27" s="79"/>
    </row>
    <row r="28" spans="4:69" ht="12.75">
      <c r="D28" s="116" t="str">
        <f>VLOOKUP(E28,'PCWA Site Type'!$A$2:$C$42,3)</f>
        <v>lg</v>
      </c>
      <c r="E28" s="6">
        <v>20</v>
      </c>
      <c r="F28" s="79" t="s">
        <v>212</v>
      </c>
      <c r="G28" s="80">
        <v>39240</v>
      </c>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v>2</v>
      </c>
      <c r="AG28" s="82">
        <v>39240</v>
      </c>
      <c r="AH28" s="83" t="s">
        <v>67</v>
      </c>
      <c r="AI28" s="79" t="s">
        <v>242</v>
      </c>
      <c r="AJ28" s="83">
        <v>1</v>
      </c>
      <c r="AK28" s="84"/>
      <c r="AL28" s="83" t="s">
        <v>239</v>
      </c>
      <c r="AM28" s="79" t="s">
        <v>243</v>
      </c>
      <c r="AN28" s="79" t="s">
        <v>139</v>
      </c>
      <c r="AO28" s="79">
        <v>1</v>
      </c>
      <c r="AP28" s="85">
        <v>3</v>
      </c>
      <c r="AQ28" s="79" t="s">
        <v>54</v>
      </c>
      <c r="AR28" s="79" t="s">
        <v>52</v>
      </c>
      <c r="AS28" s="79">
        <v>1.1</v>
      </c>
      <c r="AT28" s="85">
        <v>0.8</v>
      </c>
      <c r="AU28" s="85">
        <v>0.07</v>
      </c>
      <c r="AV28" s="85">
        <v>0.03</v>
      </c>
      <c r="AW28" s="79">
        <v>17</v>
      </c>
      <c r="AX28" s="79" t="s">
        <v>235</v>
      </c>
      <c r="AY28" s="79" t="s">
        <v>244</v>
      </c>
      <c r="AZ28" s="79"/>
      <c r="BA28" s="79"/>
      <c r="BB28" s="79"/>
      <c r="BC28" s="79"/>
      <c r="BD28" s="79"/>
      <c r="BP28" s="79"/>
      <c r="BQ28" s="79"/>
    </row>
    <row r="29" spans="4:69" ht="12.75">
      <c r="D29" s="116" t="str">
        <f>VLOOKUP(E29,'PCWA Site Type'!$A$2:$C$42,3)</f>
        <v>lg</v>
      </c>
      <c r="E29" s="6">
        <v>20</v>
      </c>
      <c r="F29" s="79" t="s">
        <v>212</v>
      </c>
      <c r="G29" s="80">
        <v>39240</v>
      </c>
      <c r="H29" s="79" t="s">
        <v>109</v>
      </c>
      <c r="I29" s="79"/>
      <c r="J29" s="79"/>
      <c r="K29" s="79">
        <v>152</v>
      </c>
      <c r="L29" s="79"/>
      <c r="M29" s="79"/>
      <c r="N29" s="79"/>
      <c r="O29" s="79" t="s">
        <v>136</v>
      </c>
      <c r="P29" s="79">
        <v>4317733</v>
      </c>
      <c r="Q29" s="79">
        <v>698087</v>
      </c>
      <c r="R29" s="79">
        <v>154</v>
      </c>
      <c r="S29" s="79" t="s">
        <v>213</v>
      </c>
      <c r="T29" s="81">
        <v>0.5416666666666666</v>
      </c>
      <c r="U29" s="81">
        <v>0.5868055555555556</v>
      </c>
      <c r="V29" s="79" t="s">
        <v>110</v>
      </c>
      <c r="W29" s="79">
        <v>241</v>
      </c>
      <c r="X29" s="79">
        <v>17</v>
      </c>
      <c r="Y29" s="79">
        <v>18</v>
      </c>
      <c r="Z29" s="79">
        <v>24</v>
      </c>
      <c r="AA29" s="79">
        <v>19</v>
      </c>
      <c r="AB29" s="79">
        <v>19</v>
      </c>
      <c r="AC29" s="79"/>
      <c r="AD29" s="79"/>
      <c r="AE29" s="79"/>
      <c r="AF29" s="79">
        <v>2</v>
      </c>
      <c r="AG29" s="82">
        <v>39240</v>
      </c>
      <c r="AH29" s="83" t="s">
        <v>67</v>
      </c>
      <c r="AI29" s="79" t="s">
        <v>246</v>
      </c>
      <c r="AJ29" s="83">
        <v>1</v>
      </c>
      <c r="AK29" s="84">
        <v>62</v>
      </c>
      <c r="AL29" s="83">
        <v>3</v>
      </c>
      <c r="AM29" s="79" t="s">
        <v>56</v>
      </c>
      <c r="AN29" s="79" t="s">
        <v>139</v>
      </c>
      <c r="AO29" s="79">
        <v>1</v>
      </c>
      <c r="AP29" s="85">
        <v>1.5</v>
      </c>
      <c r="AQ29" s="79" t="s">
        <v>54</v>
      </c>
      <c r="AR29" s="79" t="s">
        <v>54</v>
      </c>
      <c r="AS29" s="79">
        <v>0.75</v>
      </c>
      <c r="AT29" s="85">
        <v>0.55</v>
      </c>
      <c r="AU29" s="85">
        <v>0.38</v>
      </c>
      <c r="AV29" s="85">
        <v>0.02</v>
      </c>
      <c r="AW29" s="79">
        <v>17</v>
      </c>
      <c r="AX29" s="79" t="s">
        <v>245</v>
      </c>
      <c r="AY29" s="79" t="s">
        <v>247</v>
      </c>
      <c r="AZ29" s="79"/>
      <c r="BA29" s="79"/>
      <c r="BB29" s="79"/>
      <c r="BC29" s="79"/>
      <c r="BD29" s="79"/>
      <c r="BP29" s="79"/>
      <c r="BQ29" s="79"/>
    </row>
    <row r="30" spans="4:69" ht="12.75">
      <c r="D30" s="116" t="str">
        <f>VLOOKUP(E30,'PCWA Site Type'!$A$2:$C$42,3)</f>
        <v>lg</v>
      </c>
      <c r="E30" s="6">
        <v>20</v>
      </c>
      <c r="F30" s="79" t="s">
        <v>212</v>
      </c>
      <c r="G30" s="80">
        <v>39240</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v>2</v>
      </c>
      <c r="AG30" s="82">
        <v>39240</v>
      </c>
      <c r="AH30" s="83" t="s">
        <v>67</v>
      </c>
      <c r="AI30" s="79" t="s">
        <v>248</v>
      </c>
      <c r="AJ30" s="83">
        <v>1</v>
      </c>
      <c r="AK30" s="84">
        <v>53</v>
      </c>
      <c r="AL30" s="83">
        <v>2</v>
      </c>
      <c r="AM30" s="79" t="s">
        <v>56</v>
      </c>
      <c r="AN30" s="79" t="s">
        <v>139</v>
      </c>
      <c r="AO30" s="79">
        <v>1</v>
      </c>
      <c r="AP30" s="85">
        <v>2.6</v>
      </c>
      <c r="AQ30" s="79" t="s">
        <v>54</v>
      </c>
      <c r="AR30" s="79" t="s">
        <v>52</v>
      </c>
      <c r="AS30" s="79">
        <v>1.1</v>
      </c>
      <c r="AT30" s="85">
        <v>1</v>
      </c>
      <c r="AU30" s="85">
        <v>0.76</v>
      </c>
      <c r="AV30" s="85">
        <v>0.09</v>
      </c>
      <c r="AW30" s="79">
        <v>17</v>
      </c>
      <c r="AX30" s="79" t="s">
        <v>245</v>
      </c>
      <c r="AY30" s="79" t="s">
        <v>249</v>
      </c>
      <c r="AZ30" s="79"/>
      <c r="BA30" s="79"/>
      <c r="BB30" s="79"/>
      <c r="BC30" s="79"/>
      <c r="BD30" s="79"/>
      <c r="BP30" s="79"/>
      <c r="BQ30" s="79"/>
    </row>
    <row r="31" spans="4:69" ht="12.75">
      <c r="D31" s="116" t="str">
        <f>VLOOKUP(E31,'PCWA Site Type'!$A$2:$C$42,3)</f>
        <v>lg</v>
      </c>
      <c r="E31" s="6">
        <v>20</v>
      </c>
      <c r="F31" s="79" t="s">
        <v>212</v>
      </c>
      <c r="G31" s="80">
        <v>39240</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v>2</v>
      </c>
      <c r="AG31" s="82">
        <v>39240</v>
      </c>
      <c r="AH31" s="83" t="s">
        <v>67</v>
      </c>
      <c r="AI31" s="79" t="s">
        <v>254</v>
      </c>
      <c r="AJ31" s="83">
        <v>1</v>
      </c>
      <c r="AK31" s="84">
        <v>67</v>
      </c>
      <c r="AL31" s="83">
        <v>3</v>
      </c>
      <c r="AM31" s="79" t="s">
        <v>90</v>
      </c>
      <c r="AN31" s="79" t="s">
        <v>139</v>
      </c>
      <c r="AO31" s="79">
        <v>1</v>
      </c>
      <c r="AP31" s="85">
        <v>2.3</v>
      </c>
      <c r="AQ31" s="79" t="s">
        <v>52</v>
      </c>
      <c r="AR31" s="79" t="s">
        <v>52</v>
      </c>
      <c r="AS31" s="79">
        <v>1</v>
      </c>
      <c r="AT31" s="85">
        <v>0.55</v>
      </c>
      <c r="AU31" s="85">
        <v>0.27</v>
      </c>
      <c r="AV31" s="85">
        <v>0.07</v>
      </c>
      <c r="AW31" s="79">
        <v>18</v>
      </c>
      <c r="AX31" s="79" t="s">
        <v>255</v>
      </c>
      <c r="AY31" s="79" t="s">
        <v>256</v>
      </c>
      <c r="AZ31" s="79"/>
      <c r="BA31" s="79"/>
      <c r="BB31" s="79"/>
      <c r="BC31" s="79"/>
      <c r="BD31" s="79"/>
      <c r="BP31" s="79"/>
      <c r="BQ31" s="79"/>
    </row>
    <row r="32" spans="4:69" ht="12.75">
      <c r="D32" s="116" t="str">
        <f>VLOOKUP(E32,'PCWA Site Type'!$A$2:$C$42,3)</f>
        <v>lg</v>
      </c>
      <c r="E32" s="6">
        <v>23</v>
      </c>
      <c r="F32" s="79" t="s">
        <v>273</v>
      </c>
      <c r="G32" s="80">
        <v>39232</v>
      </c>
      <c r="H32" s="96" t="s">
        <v>274</v>
      </c>
      <c r="I32" s="79">
        <v>4310638</v>
      </c>
      <c r="J32" s="79">
        <v>710103</v>
      </c>
      <c r="K32" s="79">
        <v>184</v>
      </c>
      <c r="L32" s="79">
        <v>190</v>
      </c>
      <c r="M32" s="79"/>
      <c r="N32" s="96" t="s">
        <v>275</v>
      </c>
      <c r="O32" s="87"/>
      <c r="P32" s="87" t="s">
        <v>276</v>
      </c>
      <c r="Q32" s="79"/>
      <c r="R32" s="79"/>
      <c r="S32" s="79"/>
      <c r="T32" s="81">
        <v>0.4583333333333333</v>
      </c>
      <c r="U32" s="79"/>
      <c r="V32" s="79" t="s">
        <v>277</v>
      </c>
      <c r="W32" s="79">
        <v>25.5</v>
      </c>
      <c r="X32" s="79">
        <v>17.5</v>
      </c>
      <c r="Y32" s="79">
        <v>17.5</v>
      </c>
      <c r="Z32" s="79"/>
      <c r="AA32" s="79"/>
      <c r="AB32" s="79"/>
      <c r="AC32" s="79"/>
      <c r="AD32" s="79"/>
      <c r="AE32" s="79"/>
      <c r="AF32" s="79">
        <v>1</v>
      </c>
      <c r="AG32" s="82">
        <v>39232</v>
      </c>
      <c r="AH32" s="83" t="s">
        <v>67</v>
      </c>
      <c r="AI32" s="79" t="s">
        <v>68</v>
      </c>
      <c r="AJ32" s="83">
        <v>1</v>
      </c>
      <c r="AK32" s="84">
        <v>65</v>
      </c>
      <c r="AL32" s="79">
        <v>2</v>
      </c>
      <c r="AM32" s="79" t="s">
        <v>185</v>
      </c>
      <c r="AN32" s="79" t="s">
        <v>139</v>
      </c>
      <c r="AO32" s="79">
        <v>1</v>
      </c>
      <c r="AP32" s="85">
        <v>4.5</v>
      </c>
      <c r="AQ32" s="79" t="s">
        <v>133</v>
      </c>
      <c r="AR32" s="79" t="s">
        <v>52</v>
      </c>
      <c r="AS32" s="79">
        <v>2.1</v>
      </c>
      <c r="AT32" s="85">
        <v>1.9</v>
      </c>
      <c r="AU32" s="85">
        <v>0.22</v>
      </c>
      <c r="AV32" s="85">
        <v>0.16</v>
      </c>
      <c r="AW32" s="79">
        <v>17.5</v>
      </c>
      <c r="AX32" s="79" t="s">
        <v>278</v>
      </c>
      <c r="AY32" s="87" t="s">
        <v>68</v>
      </c>
      <c r="AZ32" s="87"/>
      <c r="BA32" s="79"/>
      <c r="BB32" s="79"/>
      <c r="BC32" s="79"/>
      <c r="BD32" s="79"/>
      <c r="BP32" s="79"/>
      <c r="BQ32" s="79"/>
    </row>
    <row r="33" spans="4:69" ht="12.75">
      <c r="D33" s="116" t="str">
        <f>VLOOKUP(E33,'PCWA Site Type'!$A$2:$C$42,3)</f>
        <v>lg</v>
      </c>
      <c r="E33" s="6">
        <v>23</v>
      </c>
      <c r="F33" s="79" t="s">
        <v>273</v>
      </c>
      <c r="G33" s="80">
        <v>39232</v>
      </c>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v>1</v>
      </c>
      <c r="AG33" s="82">
        <v>39232</v>
      </c>
      <c r="AH33" s="83" t="s">
        <v>67</v>
      </c>
      <c r="AI33" s="79" t="s">
        <v>120</v>
      </c>
      <c r="AJ33" s="83">
        <v>1</v>
      </c>
      <c r="AK33" s="84">
        <v>70</v>
      </c>
      <c r="AL33" s="79">
        <v>2</v>
      </c>
      <c r="AM33" s="79" t="s">
        <v>185</v>
      </c>
      <c r="AN33" s="79" t="s">
        <v>139</v>
      </c>
      <c r="AO33" s="79">
        <v>1</v>
      </c>
      <c r="AP33" s="85">
        <v>4.5</v>
      </c>
      <c r="AQ33" s="79" t="s">
        <v>54</v>
      </c>
      <c r="AR33" s="79" t="s">
        <v>54</v>
      </c>
      <c r="AS33" s="79">
        <v>1</v>
      </c>
      <c r="AT33" s="85">
        <v>0.9</v>
      </c>
      <c r="AU33" s="85">
        <v>0.06</v>
      </c>
      <c r="AV33" s="85">
        <v>0.02</v>
      </c>
      <c r="AW33" s="79">
        <v>18</v>
      </c>
      <c r="AX33" s="79" t="s">
        <v>177</v>
      </c>
      <c r="AY33" s="79" t="s">
        <v>120</v>
      </c>
      <c r="AZ33" s="79"/>
      <c r="BA33" s="79"/>
      <c r="BB33" s="79"/>
      <c r="BC33" s="79"/>
      <c r="BD33" s="79"/>
      <c r="BP33" s="79"/>
      <c r="BQ33" s="79"/>
    </row>
    <row r="34" spans="4:69" ht="12.75">
      <c r="D34" s="116" t="str">
        <f>VLOOKUP(E34,'PCWA Site Type'!$A$2:$C$42,3)</f>
        <v>lg</v>
      </c>
      <c r="E34" s="6">
        <v>23</v>
      </c>
      <c r="F34" s="79" t="s">
        <v>273</v>
      </c>
      <c r="G34" s="80">
        <v>39232</v>
      </c>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v>1</v>
      </c>
      <c r="AG34" s="82">
        <v>39232</v>
      </c>
      <c r="AH34" s="83" t="s">
        <v>67</v>
      </c>
      <c r="AI34" s="79" t="s">
        <v>122</v>
      </c>
      <c r="AJ34" s="83">
        <v>1</v>
      </c>
      <c r="AK34" s="84">
        <v>70</v>
      </c>
      <c r="AL34" s="79">
        <v>2</v>
      </c>
      <c r="AM34" s="79" t="s">
        <v>185</v>
      </c>
      <c r="AN34" s="79" t="s">
        <v>139</v>
      </c>
      <c r="AO34" s="79">
        <v>1</v>
      </c>
      <c r="AP34" s="85">
        <v>5.9</v>
      </c>
      <c r="AQ34" s="79" t="s">
        <v>54</v>
      </c>
      <c r="AR34" s="79" t="s">
        <v>54</v>
      </c>
      <c r="AS34" s="79">
        <v>0.7</v>
      </c>
      <c r="AT34" s="85">
        <v>0.6</v>
      </c>
      <c r="AU34" s="85">
        <v>0.06</v>
      </c>
      <c r="AV34" s="85">
        <v>0.03</v>
      </c>
      <c r="AW34" s="79">
        <v>18</v>
      </c>
      <c r="AX34" s="79" t="s">
        <v>177</v>
      </c>
      <c r="AY34" s="79" t="s">
        <v>122</v>
      </c>
      <c r="AZ34" s="79"/>
      <c r="BA34" s="79"/>
      <c r="BB34" s="79"/>
      <c r="BC34" s="79"/>
      <c r="BD34" s="79"/>
      <c r="BP34" s="79"/>
      <c r="BQ34" s="79"/>
    </row>
    <row r="35" spans="4:69" ht="12.75">
      <c r="D35" s="116" t="str">
        <f>VLOOKUP(E35,'PCWA Site Type'!$A$2:$C$42,3)</f>
        <v>lg</v>
      </c>
      <c r="E35" s="6">
        <v>23</v>
      </c>
      <c r="F35" s="79" t="s">
        <v>273</v>
      </c>
      <c r="G35" s="80">
        <v>39232</v>
      </c>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v>1</v>
      </c>
      <c r="AG35" s="82">
        <v>39232</v>
      </c>
      <c r="AH35" s="83" t="s">
        <v>67</v>
      </c>
      <c r="AI35" s="79" t="s">
        <v>123</v>
      </c>
      <c r="AJ35" s="83">
        <v>1</v>
      </c>
      <c r="AK35" s="84">
        <v>85</v>
      </c>
      <c r="AL35" s="79">
        <v>2</v>
      </c>
      <c r="AM35" s="79" t="s">
        <v>185</v>
      </c>
      <c r="AN35" s="79" t="s">
        <v>139</v>
      </c>
      <c r="AO35" s="79">
        <v>1</v>
      </c>
      <c r="AP35" s="85">
        <v>4.5</v>
      </c>
      <c r="AQ35" s="79" t="s">
        <v>54</v>
      </c>
      <c r="AR35" s="79" t="s">
        <v>54</v>
      </c>
      <c r="AS35" s="79">
        <v>1</v>
      </c>
      <c r="AT35" s="85">
        <v>0.9</v>
      </c>
      <c r="AU35" s="85">
        <v>0.06</v>
      </c>
      <c r="AV35" s="85">
        <v>0.03</v>
      </c>
      <c r="AW35" s="79">
        <v>18</v>
      </c>
      <c r="AX35" s="79" t="s">
        <v>177</v>
      </c>
      <c r="AY35" s="79" t="s">
        <v>123</v>
      </c>
      <c r="AZ35" s="79"/>
      <c r="BA35" s="79"/>
      <c r="BB35" s="79"/>
      <c r="BC35" s="79"/>
      <c r="BD35" s="79"/>
      <c r="BP35" s="79"/>
      <c r="BQ35" s="79"/>
    </row>
    <row r="36" spans="4:69" ht="12.75">
      <c r="D36" s="116" t="str">
        <f>VLOOKUP(E36,'PCWA Site Type'!$A$2:$C$42,3)</f>
        <v>lg</v>
      </c>
      <c r="E36" s="6">
        <v>23</v>
      </c>
      <c r="F36" s="79" t="s">
        <v>273</v>
      </c>
      <c r="G36" s="80">
        <v>39232</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v>1</v>
      </c>
      <c r="AG36" s="82">
        <v>39232</v>
      </c>
      <c r="AH36" s="83" t="s">
        <v>67</v>
      </c>
      <c r="AI36" s="79" t="s">
        <v>124</v>
      </c>
      <c r="AJ36" s="83">
        <v>1</v>
      </c>
      <c r="AK36" s="84">
        <v>80</v>
      </c>
      <c r="AL36" s="79">
        <v>2</v>
      </c>
      <c r="AM36" s="79" t="s">
        <v>185</v>
      </c>
      <c r="AN36" s="79" t="s">
        <v>139</v>
      </c>
      <c r="AO36" s="79">
        <v>1</v>
      </c>
      <c r="AP36" s="85">
        <v>3.4</v>
      </c>
      <c r="AQ36" s="79" t="s">
        <v>54</v>
      </c>
      <c r="AR36" s="79" t="s">
        <v>54</v>
      </c>
      <c r="AS36" s="79">
        <v>1.1</v>
      </c>
      <c r="AT36" s="85">
        <v>0.9</v>
      </c>
      <c r="AU36" s="85">
        <v>0.06</v>
      </c>
      <c r="AV36" s="85">
        <v>0</v>
      </c>
      <c r="AW36" s="79">
        <v>18</v>
      </c>
      <c r="AX36" s="79" t="s">
        <v>177</v>
      </c>
      <c r="AY36" s="79" t="s">
        <v>124</v>
      </c>
      <c r="AZ36" s="79"/>
      <c r="BA36" s="79"/>
      <c r="BB36" s="79"/>
      <c r="BC36" s="79"/>
      <c r="BD36" s="79"/>
      <c r="BP36" s="79"/>
      <c r="BQ36" s="79"/>
    </row>
    <row r="37" spans="4:69" ht="12.75">
      <c r="D37" s="116" t="str">
        <f>VLOOKUP(E37,'PCWA Site Type'!$A$2:$C$42,3)</f>
        <v>lg</v>
      </c>
      <c r="E37" s="6">
        <v>23</v>
      </c>
      <c r="F37" s="79" t="s">
        <v>273</v>
      </c>
      <c r="G37" s="80">
        <v>39232</v>
      </c>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v>1</v>
      </c>
      <c r="AG37" s="82">
        <v>39232</v>
      </c>
      <c r="AH37" s="83" t="s">
        <v>67</v>
      </c>
      <c r="AI37" s="79" t="s">
        <v>125</v>
      </c>
      <c r="AJ37" s="83">
        <v>1</v>
      </c>
      <c r="AK37" s="84">
        <v>70</v>
      </c>
      <c r="AL37" s="79">
        <v>2</v>
      </c>
      <c r="AM37" s="79" t="s">
        <v>185</v>
      </c>
      <c r="AN37" s="79" t="s">
        <v>139</v>
      </c>
      <c r="AO37" s="79">
        <v>1</v>
      </c>
      <c r="AP37" s="85">
        <v>3.3</v>
      </c>
      <c r="AQ37" s="79" t="s">
        <v>54</v>
      </c>
      <c r="AR37" s="79" t="s">
        <v>54</v>
      </c>
      <c r="AS37" s="79">
        <v>1.7</v>
      </c>
      <c r="AT37" s="85">
        <v>1.55</v>
      </c>
      <c r="AU37" s="85">
        <v>0.06</v>
      </c>
      <c r="AV37" s="85">
        <v>0.05</v>
      </c>
      <c r="AW37" s="79">
        <v>18</v>
      </c>
      <c r="AX37" s="79" t="s">
        <v>177</v>
      </c>
      <c r="AY37" s="79" t="s">
        <v>125</v>
      </c>
      <c r="AZ37" s="79"/>
      <c r="BA37" s="79"/>
      <c r="BB37" s="79"/>
      <c r="BC37" s="79"/>
      <c r="BD37" s="79"/>
      <c r="BP37" s="79"/>
      <c r="BQ37" s="79"/>
    </row>
    <row r="38" spans="4:69" ht="12.75">
      <c r="D38" s="116" t="str">
        <f>VLOOKUP(E38,'PCWA Site Type'!$A$2:$C$42,3)</f>
        <v>lg</v>
      </c>
      <c r="E38" s="6">
        <v>23</v>
      </c>
      <c r="F38" s="79" t="s">
        <v>273</v>
      </c>
      <c r="G38" s="80">
        <v>39232</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v>1</v>
      </c>
      <c r="AG38" s="82">
        <v>39232</v>
      </c>
      <c r="AH38" s="83" t="s">
        <v>67</v>
      </c>
      <c r="AI38" s="79" t="s">
        <v>126</v>
      </c>
      <c r="AJ38" s="83">
        <v>1</v>
      </c>
      <c r="AK38" s="84">
        <v>65</v>
      </c>
      <c r="AL38" s="79">
        <v>1</v>
      </c>
      <c r="AM38" s="79" t="s">
        <v>185</v>
      </c>
      <c r="AN38" s="79" t="s">
        <v>139</v>
      </c>
      <c r="AO38" s="79">
        <v>1</v>
      </c>
      <c r="AP38" s="85">
        <v>3.7</v>
      </c>
      <c r="AQ38" s="79" t="s">
        <v>54</v>
      </c>
      <c r="AR38" s="79" t="s">
        <v>54</v>
      </c>
      <c r="AS38" s="79">
        <v>1.1</v>
      </c>
      <c r="AT38" s="85">
        <v>1</v>
      </c>
      <c r="AU38" s="85">
        <v>0.06</v>
      </c>
      <c r="AV38" s="85">
        <v>0.03</v>
      </c>
      <c r="AW38" s="79">
        <v>18</v>
      </c>
      <c r="AX38" s="79" t="s">
        <v>177</v>
      </c>
      <c r="AY38" s="79" t="s">
        <v>126</v>
      </c>
      <c r="AZ38" s="79"/>
      <c r="BA38" s="79"/>
      <c r="BB38" s="79"/>
      <c r="BC38" s="79"/>
      <c r="BD38" s="79"/>
      <c r="BP38" s="79"/>
      <c r="BQ38" s="79"/>
    </row>
    <row r="39" spans="4:69" ht="12.75">
      <c r="D39" s="116" t="str">
        <f>VLOOKUP(E39,'PCWA Site Type'!$A$2:$C$42,3)</f>
        <v>lg</v>
      </c>
      <c r="E39" s="6">
        <v>23</v>
      </c>
      <c r="F39" s="79" t="s">
        <v>273</v>
      </c>
      <c r="G39" s="80">
        <v>39232</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v>1</v>
      </c>
      <c r="AG39" s="82">
        <v>39232</v>
      </c>
      <c r="AH39" s="83" t="s">
        <v>67</v>
      </c>
      <c r="AI39" s="79" t="s">
        <v>127</v>
      </c>
      <c r="AJ39" s="83">
        <v>1</v>
      </c>
      <c r="AK39" s="84">
        <v>80</v>
      </c>
      <c r="AL39" s="79">
        <v>2</v>
      </c>
      <c r="AM39" s="79" t="s">
        <v>185</v>
      </c>
      <c r="AN39" s="79" t="s">
        <v>139</v>
      </c>
      <c r="AO39" s="79">
        <v>1</v>
      </c>
      <c r="AP39" s="85">
        <v>7</v>
      </c>
      <c r="AQ39" s="79" t="s">
        <v>54</v>
      </c>
      <c r="AR39" s="79" t="s">
        <v>54</v>
      </c>
      <c r="AS39" s="79">
        <v>0.7</v>
      </c>
      <c r="AT39" s="85">
        <v>0.6</v>
      </c>
      <c r="AU39" s="85">
        <v>0.39</v>
      </c>
      <c r="AV39" s="85">
        <v>0.04</v>
      </c>
      <c r="AW39" s="79">
        <v>18</v>
      </c>
      <c r="AX39" s="79" t="s">
        <v>179</v>
      </c>
      <c r="AY39" s="79" t="s">
        <v>127</v>
      </c>
      <c r="AZ39" s="79"/>
      <c r="BA39" s="79"/>
      <c r="BB39" s="79"/>
      <c r="BC39" s="79"/>
      <c r="BD39" s="79"/>
      <c r="BP39" s="79"/>
      <c r="BQ39" s="79"/>
    </row>
    <row r="40" spans="4:69" ht="12.75">
      <c r="D40" s="116" t="str">
        <f>VLOOKUP(E40,'PCWA Site Type'!$A$2:$C$42,3)</f>
        <v>lg</v>
      </c>
      <c r="E40" s="6">
        <v>23</v>
      </c>
      <c r="F40" s="79" t="s">
        <v>273</v>
      </c>
      <c r="G40" s="80">
        <v>39232</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v>1</v>
      </c>
      <c r="AG40" s="82">
        <v>39232</v>
      </c>
      <c r="AH40" s="83" t="s">
        <v>67</v>
      </c>
      <c r="AI40" s="79" t="s">
        <v>128</v>
      </c>
      <c r="AJ40" s="83">
        <v>1</v>
      </c>
      <c r="AK40" s="84">
        <v>76</v>
      </c>
      <c r="AL40" s="79">
        <v>2</v>
      </c>
      <c r="AM40" s="79" t="s">
        <v>185</v>
      </c>
      <c r="AN40" s="79" t="s">
        <v>139</v>
      </c>
      <c r="AO40" s="79">
        <v>1</v>
      </c>
      <c r="AP40" s="85">
        <v>7</v>
      </c>
      <c r="AQ40" s="79" t="s">
        <v>54</v>
      </c>
      <c r="AR40" s="79" t="s">
        <v>54</v>
      </c>
      <c r="AS40" s="79">
        <v>0.7</v>
      </c>
      <c r="AT40" s="85">
        <v>0.6</v>
      </c>
      <c r="AU40" s="85">
        <v>0.39</v>
      </c>
      <c r="AV40" s="85">
        <v>0.13</v>
      </c>
      <c r="AW40" s="79">
        <v>18</v>
      </c>
      <c r="AX40" s="79" t="s">
        <v>179</v>
      </c>
      <c r="AY40" s="79" t="s">
        <v>128</v>
      </c>
      <c r="AZ40" s="79"/>
      <c r="BA40" s="79"/>
      <c r="BB40" s="79"/>
      <c r="BC40" s="79"/>
      <c r="BD40" s="79"/>
      <c r="BP40" s="79"/>
      <c r="BQ40" s="79"/>
    </row>
    <row r="41" spans="4:69" ht="12.75">
      <c r="D41" s="116" t="str">
        <f>VLOOKUP(E41,'PCWA Site Type'!$A$2:$C$42,3)</f>
        <v>lg</v>
      </c>
      <c r="E41" s="6">
        <v>23</v>
      </c>
      <c r="F41" s="79" t="s">
        <v>273</v>
      </c>
      <c r="G41" s="80">
        <v>39232</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v>1</v>
      </c>
      <c r="AG41" s="82">
        <v>39232</v>
      </c>
      <c r="AH41" s="83" t="s">
        <v>67</v>
      </c>
      <c r="AI41" s="79" t="s">
        <v>129</v>
      </c>
      <c r="AJ41" s="83">
        <v>1</v>
      </c>
      <c r="AK41" s="84">
        <v>96</v>
      </c>
      <c r="AL41" s="79">
        <v>3</v>
      </c>
      <c r="AM41" s="79" t="s">
        <v>185</v>
      </c>
      <c r="AN41" s="79" t="s">
        <v>139</v>
      </c>
      <c r="AO41" s="79">
        <v>1</v>
      </c>
      <c r="AP41" s="85">
        <v>5.5</v>
      </c>
      <c r="AQ41" s="79" t="s">
        <v>54</v>
      </c>
      <c r="AR41" s="79" t="s">
        <v>54</v>
      </c>
      <c r="AS41" s="79">
        <v>0.85</v>
      </c>
      <c r="AT41" s="85">
        <v>0.7</v>
      </c>
      <c r="AU41" s="85">
        <v>0.32</v>
      </c>
      <c r="AV41" s="85">
        <v>0.11</v>
      </c>
      <c r="AW41" s="79">
        <v>18</v>
      </c>
      <c r="AX41" s="79" t="s">
        <v>179</v>
      </c>
      <c r="AY41" s="79" t="s">
        <v>129</v>
      </c>
      <c r="AZ41" s="79"/>
      <c r="BA41" s="79"/>
      <c r="BB41" s="79"/>
      <c r="BC41" s="79"/>
      <c r="BD41" s="79"/>
      <c r="BP41" s="79"/>
      <c r="BQ41" s="79"/>
    </row>
    <row r="42" spans="4:69" ht="12.75">
      <c r="D42" s="116" t="str">
        <f>VLOOKUP(E42,'PCWA Site Type'!$A$2:$C$42,3)</f>
        <v>lg</v>
      </c>
      <c r="E42" s="6">
        <v>23</v>
      </c>
      <c r="F42" s="79" t="s">
        <v>273</v>
      </c>
      <c r="G42" s="80">
        <v>39232</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v>1</v>
      </c>
      <c r="AG42" s="82">
        <v>39232</v>
      </c>
      <c r="AH42" s="83" t="s">
        <v>67</v>
      </c>
      <c r="AI42" s="79" t="s">
        <v>132</v>
      </c>
      <c r="AJ42" s="83">
        <v>1</v>
      </c>
      <c r="AK42" s="84">
        <v>66</v>
      </c>
      <c r="AL42" s="79">
        <v>2</v>
      </c>
      <c r="AM42" s="79" t="s">
        <v>90</v>
      </c>
      <c r="AN42" s="79" t="s">
        <v>139</v>
      </c>
      <c r="AO42" s="79">
        <v>1</v>
      </c>
      <c r="AP42" s="85">
        <v>8</v>
      </c>
      <c r="AQ42" s="79" t="s">
        <v>133</v>
      </c>
      <c r="AR42" s="79" t="s">
        <v>52</v>
      </c>
      <c r="AS42" s="79">
        <v>0.9</v>
      </c>
      <c r="AT42" s="85">
        <v>0.7</v>
      </c>
      <c r="AU42" s="85">
        <v>0.15</v>
      </c>
      <c r="AV42" s="85">
        <v>0.06</v>
      </c>
      <c r="AW42" s="79">
        <v>18</v>
      </c>
      <c r="AX42" s="79" t="s">
        <v>179</v>
      </c>
      <c r="AY42" s="79" t="s">
        <v>132</v>
      </c>
      <c r="AZ42" s="79"/>
      <c r="BA42" s="79"/>
      <c r="BB42" s="79"/>
      <c r="BC42" s="79"/>
      <c r="BD42" s="79"/>
      <c r="BP42" s="79"/>
      <c r="BQ42" s="79"/>
    </row>
    <row r="43" spans="4:69" ht="12.75">
      <c r="D43" s="116" t="str">
        <f>VLOOKUP(E43,'PCWA Site Type'!$A$2:$C$42,3)</f>
        <v>lg</v>
      </c>
      <c r="E43" s="6">
        <v>23</v>
      </c>
      <c r="F43" s="79" t="s">
        <v>273</v>
      </c>
      <c r="G43" s="80">
        <v>39232</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v>1</v>
      </c>
      <c r="AG43" s="82">
        <v>39232</v>
      </c>
      <c r="AH43" s="83" t="s">
        <v>67</v>
      </c>
      <c r="AI43" s="79" t="s">
        <v>134</v>
      </c>
      <c r="AJ43" s="83">
        <v>1</v>
      </c>
      <c r="AK43" s="84">
        <v>67</v>
      </c>
      <c r="AL43" s="79">
        <v>3</v>
      </c>
      <c r="AM43" s="79" t="s">
        <v>90</v>
      </c>
      <c r="AN43" s="79" t="s">
        <v>139</v>
      </c>
      <c r="AO43" s="79">
        <v>1</v>
      </c>
      <c r="AP43" s="85">
        <v>6</v>
      </c>
      <c r="AQ43" s="79" t="s">
        <v>133</v>
      </c>
      <c r="AR43" s="79" t="s">
        <v>52</v>
      </c>
      <c r="AS43" s="79">
        <v>1.8</v>
      </c>
      <c r="AT43" s="85">
        <v>1.6</v>
      </c>
      <c r="AU43" s="85">
        <v>0.33</v>
      </c>
      <c r="AV43" s="85">
        <v>0</v>
      </c>
      <c r="AW43" s="79">
        <v>18</v>
      </c>
      <c r="AX43" s="79" t="s">
        <v>179</v>
      </c>
      <c r="AY43" s="79" t="s">
        <v>134</v>
      </c>
      <c r="AZ43" s="79"/>
      <c r="BA43" s="79"/>
      <c r="BB43" s="79"/>
      <c r="BC43" s="79"/>
      <c r="BD43" s="79"/>
      <c r="BP43" s="79"/>
      <c r="BQ43" s="79"/>
    </row>
    <row r="44" spans="4:69" ht="12.75">
      <c r="D44" s="74" t="str">
        <f>VLOOKUP(E44,'PCWA Site Type'!$A$2:$C$42,3)</f>
        <v>lg</v>
      </c>
      <c r="E44" s="6">
        <v>23</v>
      </c>
      <c r="F44" s="79" t="s">
        <v>273</v>
      </c>
      <c r="G44" s="80">
        <v>39232</v>
      </c>
      <c r="H44" s="87"/>
      <c r="I44" s="87"/>
      <c r="J44" s="87"/>
      <c r="K44" s="87"/>
      <c r="L44" s="87"/>
      <c r="M44" s="87"/>
      <c r="N44" s="87"/>
      <c r="O44" s="87"/>
      <c r="P44" s="87"/>
      <c r="Q44" s="87"/>
      <c r="R44" s="87"/>
      <c r="S44" s="87"/>
      <c r="T44" s="87"/>
      <c r="U44" s="87"/>
      <c r="V44" s="87"/>
      <c r="W44" s="87"/>
      <c r="X44" s="87"/>
      <c r="Y44" s="87"/>
      <c r="Z44" s="87"/>
      <c r="AA44" s="87"/>
      <c r="AB44" s="87"/>
      <c r="AC44" s="87"/>
      <c r="AD44" s="87"/>
      <c r="AE44" s="87"/>
      <c r="AF44" s="79">
        <v>1</v>
      </c>
      <c r="AG44" s="82">
        <v>39232</v>
      </c>
      <c r="AH44" s="83" t="s">
        <v>67</v>
      </c>
      <c r="AI44" s="79" t="s">
        <v>138</v>
      </c>
      <c r="AJ44" s="83">
        <v>1</v>
      </c>
      <c r="AK44" s="84">
        <v>80</v>
      </c>
      <c r="AL44" s="79">
        <v>2</v>
      </c>
      <c r="AM44" s="79" t="s">
        <v>90</v>
      </c>
      <c r="AN44" s="79" t="s">
        <v>139</v>
      </c>
      <c r="AO44" s="79">
        <v>1</v>
      </c>
      <c r="AP44" s="85">
        <v>10</v>
      </c>
      <c r="AQ44" s="79" t="s">
        <v>133</v>
      </c>
      <c r="AR44" s="79" t="s">
        <v>52</v>
      </c>
      <c r="AS44" s="79">
        <v>1.6</v>
      </c>
      <c r="AT44" s="85">
        <v>1.5</v>
      </c>
      <c r="AU44" s="85">
        <v>0.53</v>
      </c>
      <c r="AV44" s="85">
        <v>0.05</v>
      </c>
      <c r="AW44" s="79">
        <v>18</v>
      </c>
      <c r="AX44" s="79" t="s">
        <v>179</v>
      </c>
      <c r="AY44" s="79" t="s">
        <v>138</v>
      </c>
      <c r="AZ44" s="79"/>
      <c r="BA44" s="79"/>
      <c r="BB44" s="79"/>
      <c r="BC44" s="79"/>
      <c r="BD44" s="79"/>
      <c r="BP44" s="79"/>
      <c r="BQ44" s="79"/>
    </row>
    <row r="45" spans="4:69" ht="12.75">
      <c r="D45" s="116" t="str">
        <f>VLOOKUP(E45,'PCWA Site Type'!$A$2:$C$42,3)</f>
        <v>lg</v>
      </c>
      <c r="E45" s="6">
        <v>23</v>
      </c>
      <c r="F45" s="79" t="s">
        <v>273</v>
      </c>
      <c r="G45" s="80">
        <v>39232</v>
      </c>
      <c r="H45" s="87"/>
      <c r="I45" s="87"/>
      <c r="J45" s="87"/>
      <c r="K45" s="87"/>
      <c r="L45" s="87"/>
      <c r="M45" s="87"/>
      <c r="N45" s="87"/>
      <c r="O45" s="87"/>
      <c r="P45" s="87"/>
      <c r="Q45" s="87"/>
      <c r="R45" s="87"/>
      <c r="S45" s="87"/>
      <c r="T45" s="87"/>
      <c r="U45" s="87"/>
      <c r="V45" s="87"/>
      <c r="W45" s="87"/>
      <c r="X45" s="87"/>
      <c r="Y45" s="87"/>
      <c r="Z45" s="87"/>
      <c r="AA45" s="87"/>
      <c r="AB45" s="87"/>
      <c r="AC45" s="87"/>
      <c r="AD45" s="87"/>
      <c r="AE45" s="87"/>
      <c r="AF45" s="79">
        <v>1</v>
      </c>
      <c r="AG45" s="82">
        <v>39232</v>
      </c>
      <c r="AH45" s="83" t="s">
        <v>67</v>
      </c>
      <c r="AI45" s="79" t="s">
        <v>220</v>
      </c>
      <c r="AJ45" s="83">
        <v>1</v>
      </c>
      <c r="AK45" s="84">
        <v>55</v>
      </c>
      <c r="AL45" s="79">
        <v>2</v>
      </c>
      <c r="AM45" s="79" t="s">
        <v>90</v>
      </c>
      <c r="AN45" s="79" t="s">
        <v>139</v>
      </c>
      <c r="AO45" s="79">
        <v>1</v>
      </c>
      <c r="AP45" s="85">
        <v>10</v>
      </c>
      <c r="AQ45" s="79" t="s">
        <v>133</v>
      </c>
      <c r="AR45" s="79" t="s">
        <v>52</v>
      </c>
      <c r="AS45" s="79">
        <v>1.6</v>
      </c>
      <c r="AT45" s="85">
        <v>1.5</v>
      </c>
      <c r="AU45" s="85">
        <v>0.53</v>
      </c>
      <c r="AV45" s="85">
        <v>0.05</v>
      </c>
      <c r="AW45" s="79">
        <v>18</v>
      </c>
      <c r="AX45" s="79" t="s">
        <v>179</v>
      </c>
      <c r="AY45" s="79" t="s">
        <v>220</v>
      </c>
      <c r="AZ45" s="79"/>
      <c r="BA45" s="79"/>
      <c r="BB45" s="79"/>
      <c r="BC45" s="79"/>
      <c r="BD45" s="79"/>
      <c r="BP45" s="79"/>
      <c r="BQ45" s="79"/>
    </row>
    <row r="46" spans="4:69" ht="12.75">
      <c r="D46" s="74" t="str">
        <f>VLOOKUP(E46,'PCWA Site Type'!$A$2:$C$42,3)</f>
        <v>lg</v>
      </c>
      <c r="E46" s="6">
        <v>23</v>
      </c>
      <c r="F46" s="79" t="s">
        <v>273</v>
      </c>
      <c r="G46" s="80">
        <v>39232</v>
      </c>
      <c r="H46" s="87"/>
      <c r="I46" s="87"/>
      <c r="J46" s="87"/>
      <c r="K46" s="87"/>
      <c r="L46" s="87"/>
      <c r="M46" s="87"/>
      <c r="N46" s="87"/>
      <c r="O46" s="87"/>
      <c r="P46" s="87"/>
      <c r="Q46" s="87"/>
      <c r="R46" s="87"/>
      <c r="S46" s="87"/>
      <c r="T46" s="87"/>
      <c r="U46" s="87"/>
      <c r="V46" s="87"/>
      <c r="W46" s="87"/>
      <c r="X46" s="87"/>
      <c r="Y46" s="87"/>
      <c r="Z46" s="87"/>
      <c r="AA46" s="87"/>
      <c r="AB46" s="87"/>
      <c r="AC46" s="87"/>
      <c r="AD46" s="87"/>
      <c r="AE46" s="87"/>
      <c r="AF46" s="79">
        <v>1</v>
      </c>
      <c r="AG46" s="82">
        <v>39232</v>
      </c>
      <c r="AH46" s="83" t="s">
        <v>67</v>
      </c>
      <c r="AI46" s="79" t="s">
        <v>221</v>
      </c>
      <c r="AJ46" s="83">
        <v>1</v>
      </c>
      <c r="AK46" s="84">
        <v>75</v>
      </c>
      <c r="AL46" s="79">
        <v>3</v>
      </c>
      <c r="AM46" s="79" t="s">
        <v>90</v>
      </c>
      <c r="AN46" s="79" t="s">
        <v>139</v>
      </c>
      <c r="AO46" s="79">
        <v>1</v>
      </c>
      <c r="AP46" s="85">
        <v>2.4</v>
      </c>
      <c r="AQ46" s="79" t="s">
        <v>133</v>
      </c>
      <c r="AR46" s="79" t="s">
        <v>52</v>
      </c>
      <c r="AS46" s="79">
        <v>1.5</v>
      </c>
      <c r="AT46" s="85">
        <v>1.3</v>
      </c>
      <c r="AU46" s="85">
        <v>0.33</v>
      </c>
      <c r="AV46" s="85">
        <v>0</v>
      </c>
      <c r="AW46" s="79">
        <v>18</v>
      </c>
      <c r="AX46" s="79" t="s">
        <v>179</v>
      </c>
      <c r="AY46" s="79" t="s">
        <v>221</v>
      </c>
      <c r="AZ46" s="79"/>
      <c r="BA46" s="79"/>
      <c r="BB46" s="79"/>
      <c r="BC46" s="79"/>
      <c r="BD46" s="79"/>
      <c r="BP46" s="79"/>
      <c r="BQ46" s="79"/>
    </row>
    <row r="47" spans="4:69" ht="12.75">
      <c r="D47" s="116" t="str">
        <f>VLOOKUP(E47,'PCWA Site Type'!$A$2:$C$42,3)</f>
        <v>lg</v>
      </c>
      <c r="E47" s="6">
        <v>23</v>
      </c>
      <c r="F47" s="79" t="s">
        <v>273</v>
      </c>
      <c r="G47" s="80">
        <v>39232</v>
      </c>
      <c r="H47" s="87"/>
      <c r="I47" s="87"/>
      <c r="J47" s="87"/>
      <c r="K47" s="87"/>
      <c r="L47" s="87"/>
      <c r="M47" s="87"/>
      <c r="N47" s="87"/>
      <c r="O47" s="87"/>
      <c r="P47" s="87"/>
      <c r="Q47" s="87"/>
      <c r="R47" s="87"/>
      <c r="S47" s="87"/>
      <c r="T47" s="87"/>
      <c r="U47" s="87"/>
      <c r="V47" s="87"/>
      <c r="W47" s="87"/>
      <c r="X47" s="87"/>
      <c r="Y47" s="87"/>
      <c r="Z47" s="87"/>
      <c r="AA47" s="87"/>
      <c r="AB47" s="87"/>
      <c r="AC47" s="87"/>
      <c r="AD47" s="87"/>
      <c r="AE47" s="87"/>
      <c r="AF47" s="79">
        <v>1</v>
      </c>
      <c r="AG47" s="82">
        <v>39232</v>
      </c>
      <c r="AH47" s="83" t="s">
        <v>67</v>
      </c>
      <c r="AI47" s="79" t="s">
        <v>222</v>
      </c>
      <c r="AJ47" s="83">
        <v>1</v>
      </c>
      <c r="AK47" s="84">
        <v>60</v>
      </c>
      <c r="AL47" s="79">
        <v>1</v>
      </c>
      <c r="AM47" s="79" t="s">
        <v>185</v>
      </c>
      <c r="AN47" s="79" t="s">
        <v>139</v>
      </c>
      <c r="AO47" s="79">
        <v>1</v>
      </c>
      <c r="AP47" s="85">
        <v>2.8</v>
      </c>
      <c r="AQ47" s="79" t="s">
        <v>54</v>
      </c>
      <c r="AR47" s="79" t="s">
        <v>54</v>
      </c>
      <c r="AS47" s="79">
        <v>0.95</v>
      </c>
      <c r="AT47" s="85">
        <v>0.85</v>
      </c>
      <c r="AU47" s="85">
        <v>0.16</v>
      </c>
      <c r="AV47" s="85">
        <v>0.04</v>
      </c>
      <c r="AW47" s="79">
        <v>18</v>
      </c>
      <c r="AX47" s="79" t="s">
        <v>181</v>
      </c>
      <c r="AY47" s="79" t="s">
        <v>222</v>
      </c>
      <c r="AZ47" s="79"/>
      <c r="BA47" s="79"/>
      <c r="BB47" s="79"/>
      <c r="BC47" s="79"/>
      <c r="BD47" s="79"/>
      <c r="BP47" s="79"/>
      <c r="BQ47" s="79"/>
    </row>
    <row r="48" spans="4:69" ht="12.75">
      <c r="D48" s="74" t="str">
        <f>VLOOKUP(E48,'PCWA Site Type'!$A$2:$C$42,3)</f>
        <v>lg</v>
      </c>
      <c r="E48" s="6">
        <v>23</v>
      </c>
      <c r="F48" s="79" t="s">
        <v>273</v>
      </c>
      <c r="G48" s="80">
        <v>39232</v>
      </c>
      <c r="H48" s="87"/>
      <c r="I48" s="87"/>
      <c r="J48" s="87"/>
      <c r="K48" s="87"/>
      <c r="L48" s="87"/>
      <c r="M48" s="87"/>
      <c r="N48" s="87"/>
      <c r="O48" s="87"/>
      <c r="P48" s="87"/>
      <c r="Q48" s="87"/>
      <c r="R48" s="87"/>
      <c r="S48" s="87"/>
      <c r="T48" s="87"/>
      <c r="U48" s="87"/>
      <c r="V48" s="87"/>
      <c r="W48" s="87"/>
      <c r="X48" s="87"/>
      <c r="Y48" s="87"/>
      <c r="Z48" s="87"/>
      <c r="AA48" s="87"/>
      <c r="AB48" s="87"/>
      <c r="AC48" s="87"/>
      <c r="AD48" s="87"/>
      <c r="AE48" s="87"/>
      <c r="AF48" s="79">
        <v>1</v>
      </c>
      <c r="AG48" s="82">
        <v>39232</v>
      </c>
      <c r="AH48" s="83" t="s">
        <v>67</v>
      </c>
      <c r="AI48" s="79" t="s">
        <v>223</v>
      </c>
      <c r="AJ48" s="83">
        <v>1</v>
      </c>
      <c r="AK48" s="84">
        <v>67</v>
      </c>
      <c r="AL48" s="79">
        <v>2</v>
      </c>
      <c r="AM48" s="79" t="s">
        <v>185</v>
      </c>
      <c r="AN48" s="79" t="s">
        <v>139</v>
      </c>
      <c r="AO48" s="79">
        <v>1</v>
      </c>
      <c r="AP48" s="85">
        <v>2.6</v>
      </c>
      <c r="AQ48" s="79" t="s">
        <v>54</v>
      </c>
      <c r="AR48" s="79" t="s">
        <v>54</v>
      </c>
      <c r="AS48" s="79">
        <v>0.9</v>
      </c>
      <c r="AT48" s="85">
        <v>0.8</v>
      </c>
      <c r="AU48" s="85">
        <v>0.16</v>
      </c>
      <c r="AV48" s="85">
        <v>0.04</v>
      </c>
      <c r="AW48" s="79">
        <v>18</v>
      </c>
      <c r="AX48" s="79" t="s">
        <v>181</v>
      </c>
      <c r="AY48" s="79" t="s">
        <v>223</v>
      </c>
      <c r="AZ48" s="79"/>
      <c r="BA48" s="79"/>
      <c r="BB48" s="79"/>
      <c r="BC48" s="79"/>
      <c r="BD48" s="79"/>
      <c r="BP48" s="79"/>
      <c r="BQ48" s="79"/>
    </row>
    <row r="49" spans="4:69" ht="12.75">
      <c r="D49" s="74" t="str">
        <f>VLOOKUP(E49,'PCWA Site Type'!$A$2:$C$42,3)</f>
        <v>lg</v>
      </c>
      <c r="E49" s="6">
        <v>23</v>
      </c>
      <c r="F49" s="79" t="s">
        <v>273</v>
      </c>
      <c r="G49" s="80">
        <v>39232</v>
      </c>
      <c r="H49" s="87"/>
      <c r="I49" s="87"/>
      <c r="J49" s="87"/>
      <c r="K49" s="87"/>
      <c r="L49" s="87"/>
      <c r="M49" s="87"/>
      <c r="N49" s="87"/>
      <c r="O49" s="87"/>
      <c r="P49" s="87"/>
      <c r="Q49" s="87"/>
      <c r="R49" s="87"/>
      <c r="S49" s="87"/>
      <c r="T49" s="87"/>
      <c r="U49" s="87"/>
      <c r="V49" s="87"/>
      <c r="W49" s="87"/>
      <c r="X49" s="87"/>
      <c r="Y49" s="87"/>
      <c r="Z49" s="87"/>
      <c r="AA49" s="87"/>
      <c r="AB49" s="87"/>
      <c r="AC49" s="87"/>
      <c r="AD49" s="87"/>
      <c r="AE49" s="87"/>
      <c r="AF49" s="79">
        <v>1</v>
      </c>
      <c r="AG49" s="82">
        <v>39232</v>
      </c>
      <c r="AH49" s="83" t="s">
        <v>67</v>
      </c>
      <c r="AI49" s="79" t="s">
        <v>224</v>
      </c>
      <c r="AJ49" s="83">
        <v>1</v>
      </c>
      <c r="AK49" s="84">
        <v>75</v>
      </c>
      <c r="AL49" s="79">
        <v>1</v>
      </c>
      <c r="AM49" s="79" t="s">
        <v>185</v>
      </c>
      <c r="AN49" s="79" t="s">
        <v>139</v>
      </c>
      <c r="AO49" s="79">
        <v>1</v>
      </c>
      <c r="AP49" s="85">
        <v>2.9</v>
      </c>
      <c r="AQ49" s="79" t="s">
        <v>54</v>
      </c>
      <c r="AR49" s="79" t="s">
        <v>54</v>
      </c>
      <c r="AS49" s="79">
        <v>1</v>
      </c>
      <c r="AT49" s="85">
        <v>0.9</v>
      </c>
      <c r="AU49" s="85">
        <v>0.16</v>
      </c>
      <c r="AV49" s="85">
        <v>0</v>
      </c>
      <c r="AW49" s="79">
        <v>18</v>
      </c>
      <c r="AX49" s="79" t="s">
        <v>181</v>
      </c>
      <c r="AY49" s="79" t="s">
        <v>224</v>
      </c>
      <c r="AZ49" s="79"/>
      <c r="BA49" s="79"/>
      <c r="BB49" s="79"/>
      <c r="BC49" s="79"/>
      <c r="BD49" s="79"/>
      <c r="BP49" s="79"/>
      <c r="BQ49" s="79"/>
    </row>
    <row r="50" spans="4:69" ht="12.75">
      <c r="D50" s="74" t="str">
        <f>VLOOKUP(E50,'PCWA Site Type'!$A$2:$C$42,3)</f>
        <v>lg</v>
      </c>
      <c r="E50" s="6">
        <v>23</v>
      </c>
      <c r="F50" s="79" t="s">
        <v>273</v>
      </c>
      <c r="G50" s="80">
        <v>39232</v>
      </c>
      <c r="H50" s="87"/>
      <c r="I50" s="87"/>
      <c r="J50" s="87"/>
      <c r="K50" s="87"/>
      <c r="L50" s="87"/>
      <c r="M50" s="87"/>
      <c r="N50" s="87"/>
      <c r="O50" s="87"/>
      <c r="P50" s="87"/>
      <c r="Q50" s="87"/>
      <c r="R50" s="87"/>
      <c r="S50" s="87"/>
      <c r="T50" s="87"/>
      <c r="U50" s="87"/>
      <c r="V50" s="87"/>
      <c r="W50" s="87"/>
      <c r="X50" s="87"/>
      <c r="Y50" s="87"/>
      <c r="Z50" s="87"/>
      <c r="AA50" s="87"/>
      <c r="AB50" s="87"/>
      <c r="AC50" s="87"/>
      <c r="AD50" s="87"/>
      <c r="AE50" s="87"/>
      <c r="AF50" s="79">
        <v>1</v>
      </c>
      <c r="AG50" s="82">
        <v>39232</v>
      </c>
      <c r="AH50" s="83" t="s">
        <v>67</v>
      </c>
      <c r="AI50" s="79" t="s">
        <v>228</v>
      </c>
      <c r="AJ50" s="83">
        <v>1</v>
      </c>
      <c r="AK50" s="84">
        <v>55</v>
      </c>
      <c r="AL50" s="79">
        <v>1</v>
      </c>
      <c r="AM50" s="79" t="s">
        <v>185</v>
      </c>
      <c r="AN50" s="79" t="s">
        <v>139</v>
      </c>
      <c r="AO50" s="79">
        <v>1</v>
      </c>
      <c r="AP50" s="85">
        <v>3.2</v>
      </c>
      <c r="AQ50" s="79" t="s">
        <v>54</v>
      </c>
      <c r="AR50" s="79" t="s">
        <v>54</v>
      </c>
      <c r="AS50" s="79">
        <v>1.5</v>
      </c>
      <c r="AT50" s="85">
        <v>1.4</v>
      </c>
      <c r="AU50" s="85">
        <v>0.37</v>
      </c>
      <c r="AV50" s="85">
        <v>0.01</v>
      </c>
      <c r="AW50" s="79">
        <v>18</v>
      </c>
      <c r="AX50" s="79" t="s">
        <v>181</v>
      </c>
      <c r="AY50" s="79" t="s">
        <v>228</v>
      </c>
      <c r="AZ50" s="79"/>
      <c r="BA50" s="79"/>
      <c r="BB50" s="79"/>
      <c r="BC50" s="79"/>
      <c r="BD50" s="79"/>
      <c r="BP50" s="79"/>
      <c r="BQ50" s="79"/>
    </row>
    <row r="51" spans="4:69" ht="12.75">
      <c r="D51" s="74" t="str">
        <f>VLOOKUP(E51,'PCWA Site Type'!$A$2:$C$42,3)</f>
        <v>lg</v>
      </c>
      <c r="E51" s="6">
        <v>23</v>
      </c>
      <c r="F51" s="79" t="s">
        <v>273</v>
      </c>
      <c r="G51" s="80">
        <v>39232</v>
      </c>
      <c r="H51" s="87"/>
      <c r="I51" s="87"/>
      <c r="J51" s="87"/>
      <c r="K51" s="87"/>
      <c r="L51" s="87"/>
      <c r="M51" s="87"/>
      <c r="N51" s="87"/>
      <c r="O51" s="87"/>
      <c r="P51" s="87"/>
      <c r="Q51" s="87"/>
      <c r="R51" s="87"/>
      <c r="S51" s="87"/>
      <c r="T51" s="87"/>
      <c r="U51" s="87"/>
      <c r="V51" s="87"/>
      <c r="W51" s="87"/>
      <c r="X51" s="87"/>
      <c r="Y51" s="87"/>
      <c r="Z51" s="87"/>
      <c r="AA51" s="87"/>
      <c r="AB51" s="87"/>
      <c r="AC51" s="87"/>
      <c r="AD51" s="87"/>
      <c r="AE51" s="87"/>
      <c r="AF51" s="79">
        <v>1</v>
      </c>
      <c r="AG51" s="82">
        <v>39232</v>
      </c>
      <c r="AH51" s="83" t="s">
        <v>67</v>
      </c>
      <c r="AI51" s="79" t="s">
        <v>236</v>
      </c>
      <c r="AJ51" s="83">
        <v>1</v>
      </c>
      <c r="AK51" s="84">
        <v>70</v>
      </c>
      <c r="AL51" s="79">
        <v>3</v>
      </c>
      <c r="AM51" s="79" t="s">
        <v>185</v>
      </c>
      <c r="AN51" s="79" t="s">
        <v>139</v>
      </c>
      <c r="AO51" s="79">
        <v>1</v>
      </c>
      <c r="AP51" s="85">
        <v>4.1</v>
      </c>
      <c r="AQ51" s="79" t="s">
        <v>54</v>
      </c>
      <c r="AR51" s="79" t="s">
        <v>54</v>
      </c>
      <c r="AS51" s="79">
        <v>0.65</v>
      </c>
      <c r="AT51" s="85">
        <v>0.55</v>
      </c>
      <c r="AU51" s="85">
        <v>0.34</v>
      </c>
      <c r="AV51" s="85">
        <v>0.08</v>
      </c>
      <c r="AW51" s="79">
        <v>19</v>
      </c>
      <c r="AX51" s="79" t="s">
        <v>181</v>
      </c>
      <c r="AY51" s="79" t="s">
        <v>236</v>
      </c>
      <c r="AZ51" s="79"/>
      <c r="BA51" s="79"/>
      <c r="BB51" s="79"/>
      <c r="BC51" s="79"/>
      <c r="BD51" s="79"/>
      <c r="BP51" s="79"/>
      <c r="BQ51" s="79"/>
    </row>
    <row r="52" spans="4:69" ht="12.75">
      <c r="D52" s="116" t="str">
        <f>VLOOKUP(E52,'PCWA Site Type'!$A$2:$C$42,3)</f>
        <v>lg</v>
      </c>
      <c r="E52" s="6">
        <v>23</v>
      </c>
      <c r="F52" s="79" t="s">
        <v>273</v>
      </c>
      <c r="G52" s="80">
        <v>39232</v>
      </c>
      <c r="H52" s="87" t="s">
        <v>274</v>
      </c>
      <c r="I52" s="87" t="s">
        <v>276</v>
      </c>
      <c r="J52" s="87"/>
      <c r="K52" s="87"/>
      <c r="L52" s="87"/>
      <c r="M52" s="87"/>
      <c r="N52" s="97" t="s">
        <v>279</v>
      </c>
      <c r="O52" s="87"/>
      <c r="P52" s="87" t="s">
        <v>276</v>
      </c>
      <c r="Q52" s="87"/>
      <c r="R52" s="87"/>
      <c r="S52" s="87"/>
      <c r="T52" s="87"/>
      <c r="U52" s="88">
        <v>0.6041666666666666</v>
      </c>
      <c r="V52" s="87" t="s">
        <v>280</v>
      </c>
      <c r="W52" s="87"/>
      <c r="X52" s="87"/>
      <c r="Y52" s="87"/>
      <c r="Z52" s="87">
        <v>24.5</v>
      </c>
      <c r="AA52" s="87">
        <v>18</v>
      </c>
      <c r="AB52" s="87">
        <v>18.5</v>
      </c>
      <c r="AC52" s="87"/>
      <c r="AD52" s="87"/>
      <c r="AE52" s="87"/>
      <c r="AF52" s="79">
        <v>1</v>
      </c>
      <c r="AG52" s="82">
        <v>39232</v>
      </c>
      <c r="AH52" s="83" t="s">
        <v>67</v>
      </c>
      <c r="AI52" s="79" t="s">
        <v>238</v>
      </c>
      <c r="AJ52" s="83">
        <v>1</v>
      </c>
      <c r="AK52" s="84">
        <v>65</v>
      </c>
      <c r="AL52" s="79">
        <v>3</v>
      </c>
      <c r="AM52" s="79" t="s">
        <v>185</v>
      </c>
      <c r="AN52" s="79" t="s">
        <v>139</v>
      </c>
      <c r="AO52" s="79">
        <v>1</v>
      </c>
      <c r="AP52" s="85">
        <v>4.5</v>
      </c>
      <c r="AQ52" s="79" t="s">
        <v>54</v>
      </c>
      <c r="AR52" s="79" t="s">
        <v>52</v>
      </c>
      <c r="AS52" s="79">
        <v>1.1</v>
      </c>
      <c r="AT52" s="85">
        <v>1</v>
      </c>
      <c r="AU52" s="85">
        <v>0.34</v>
      </c>
      <c r="AV52" s="85">
        <v>0.01</v>
      </c>
      <c r="AW52" s="79">
        <v>19</v>
      </c>
      <c r="AX52" s="79" t="s">
        <v>181</v>
      </c>
      <c r="AY52" s="87" t="s">
        <v>238</v>
      </c>
      <c r="AZ52" s="87"/>
      <c r="BA52" s="79"/>
      <c r="BB52" s="79"/>
      <c r="BC52" s="79"/>
      <c r="BD52" s="79"/>
      <c r="BP52" s="79"/>
      <c r="BQ52" s="79"/>
    </row>
    <row r="53" spans="4:69" ht="12.75">
      <c r="D53" s="116" t="str">
        <f>VLOOKUP(E53,'PCWA Site Type'!$A$2:$C$42,3)</f>
        <v>lg</v>
      </c>
      <c r="E53" s="6">
        <v>23</v>
      </c>
      <c r="F53" s="79" t="s">
        <v>273</v>
      </c>
      <c r="G53" s="80">
        <v>39232</v>
      </c>
      <c r="H53" s="87"/>
      <c r="I53" s="87"/>
      <c r="J53" s="87"/>
      <c r="K53" s="87"/>
      <c r="L53" s="87"/>
      <c r="M53" s="87"/>
      <c r="N53" s="87"/>
      <c r="O53" s="87"/>
      <c r="P53" s="87"/>
      <c r="Q53" s="87"/>
      <c r="R53" s="87"/>
      <c r="S53" s="87"/>
      <c r="T53" s="87"/>
      <c r="U53" s="87"/>
      <c r="V53" s="87"/>
      <c r="W53" s="87"/>
      <c r="X53" s="87"/>
      <c r="Y53" s="87"/>
      <c r="Z53" s="87"/>
      <c r="AA53" s="87"/>
      <c r="AB53" s="87"/>
      <c r="AC53" s="87"/>
      <c r="AD53" s="87"/>
      <c r="AE53" s="87"/>
      <c r="AF53" s="79">
        <v>1</v>
      </c>
      <c r="AG53" s="82">
        <v>39232</v>
      </c>
      <c r="AH53" s="83" t="s">
        <v>67</v>
      </c>
      <c r="AI53" s="79" t="s">
        <v>242</v>
      </c>
      <c r="AJ53" s="83">
        <v>1</v>
      </c>
      <c r="AK53" s="84">
        <v>60</v>
      </c>
      <c r="AL53" s="79">
        <v>2</v>
      </c>
      <c r="AM53" s="79" t="s">
        <v>185</v>
      </c>
      <c r="AN53" s="79" t="s">
        <v>139</v>
      </c>
      <c r="AO53" s="79">
        <v>1</v>
      </c>
      <c r="AP53" s="85">
        <v>4.5</v>
      </c>
      <c r="AQ53" s="79" t="s">
        <v>54</v>
      </c>
      <c r="AR53" s="79" t="s">
        <v>52</v>
      </c>
      <c r="AS53" s="79">
        <v>0.5</v>
      </c>
      <c r="AT53" s="85">
        <v>0.4</v>
      </c>
      <c r="AU53" s="85">
        <v>0.34</v>
      </c>
      <c r="AV53" s="85">
        <v>0.02</v>
      </c>
      <c r="AW53" s="79">
        <v>19</v>
      </c>
      <c r="AX53" s="79" t="s">
        <v>181</v>
      </c>
      <c r="AY53" s="79" t="s">
        <v>242</v>
      </c>
      <c r="AZ53" s="79"/>
      <c r="BA53" s="79"/>
      <c r="BB53" s="79"/>
      <c r="BC53" s="79"/>
      <c r="BD53" s="79"/>
      <c r="BP53" s="79"/>
      <c r="BQ53" s="79"/>
    </row>
    <row r="54" spans="4:69" ht="12.75">
      <c r="D54" s="116" t="str">
        <f>VLOOKUP(E54,'PCWA Site Type'!$A$2:$C$42,3)</f>
        <v>lg</v>
      </c>
      <c r="E54" s="6">
        <v>23</v>
      </c>
      <c r="F54" s="79" t="s">
        <v>273</v>
      </c>
      <c r="G54" s="80">
        <v>39232</v>
      </c>
      <c r="H54" s="87"/>
      <c r="I54" s="87"/>
      <c r="J54" s="87"/>
      <c r="K54" s="87"/>
      <c r="L54" s="87"/>
      <c r="M54" s="87"/>
      <c r="N54" s="87"/>
      <c r="O54" s="87"/>
      <c r="P54" s="87"/>
      <c r="Q54" s="87"/>
      <c r="R54" s="87"/>
      <c r="S54" s="87"/>
      <c r="T54" s="87"/>
      <c r="U54" s="87"/>
      <c r="V54" s="87"/>
      <c r="W54" s="87"/>
      <c r="X54" s="87"/>
      <c r="Y54" s="87"/>
      <c r="Z54" s="87"/>
      <c r="AA54" s="87"/>
      <c r="AB54" s="87"/>
      <c r="AC54" s="87"/>
      <c r="AD54" s="87"/>
      <c r="AE54" s="87"/>
      <c r="AF54" s="79">
        <v>1</v>
      </c>
      <c r="AG54" s="82">
        <v>39232</v>
      </c>
      <c r="AH54" s="83" t="s">
        <v>67</v>
      </c>
      <c r="AI54" s="79" t="s">
        <v>246</v>
      </c>
      <c r="AJ54" s="83">
        <v>1</v>
      </c>
      <c r="AK54" s="84">
        <v>75</v>
      </c>
      <c r="AL54" s="79">
        <v>2</v>
      </c>
      <c r="AM54" s="79" t="s">
        <v>185</v>
      </c>
      <c r="AN54" s="79" t="s">
        <v>139</v>
      </c>
      <c r="AO54" s="79">
        <v>1</v>
      </c>
      <c r="AP54" s="85">
        <v>10.4</v>
      </c>
      <c r="AQ54" s="79" t="s">
        <v>54</v>
      </c>
      <c r="AR54" s="79" t="s">
        <v>52</v>
      </c>
      <c r="AS54" s="79">
        <v>1.3</v>
      </c>
      <c r="AT54" s="85">
        <v>1.15</v>
      </c>
      <c r="AU54" s="85">
        <v>0.35</v>
      </c>
      <c r="AV54" s="85">
        <v>0.02</v>
      </c>
      <c r="AW54" s="79">
        <v>18</v>
      </c>
      <c r="AX54" s="79" t="s">
        <v>181</v>
      </c>
      <c r="AY54" s="79" t="s">
        <v>246</v>
      </c>
      <c r="AZ54" s="79"/>
      <c r="BA54" s="79"/>
      <c r="BB54" s="79"/>
      <c r="BC54" s="79"/>
      <c r="BD54" s="79"/>
      <c r="BP54" s="79"/>
      <c r="BQ54" s="79"/>
    </row>
    <row r="55" spans="4:69" ht="12.75">
      <c r="D55" s="116" t="str">
        <f>VLOOKUP(E55,'PCWA Site Type'!$A$2:$C$42,3)</f>
        <v>lg</v>
      </c>
      <c r="E55" s="6">
        <v>23</v>
      </c>
      <c r="F55" s="79" t="s">
        <v>273</v>
      </c>
      <c r="G55" s="80">
        <v>39232</v>
      </c>
      <c r="H55" s="87"/>
      <c r="I55" s="87"/>
      <c r="J55" s="87"/>
      <c r="K55" s="87"/>
      <c r="L55" s="87"/>
      <c r="M55" s="87"/>
      <c r="N55" s="87"/>
      <c r="O55" s="87"/>
      <c r="P55" s="87"/>
      <c r="Q55" s="87"/>
      <c r="R55" s="87"/>
      <c r="S55" s="87"/>
      <c r="T55" s="87"/>
      <c r="U55" s="87"/>
      <c r="V55" s="87"/>
      <c r="W55" s="87"/>
      <c r="X55" s="87"/>
      <c r="Y55" s="87"/>
      <c r="Z55" s="87"/>
      <c r="AA55" s="87"/>
      <c r="AB55" s="87"/>
      <c r="AC55" s="87"/>
      <c r="AD55" s="87"/>
      <c r="AE55" s="87"/>
      <c r="AF55" s="79">
        <v>1</v>
      </c>
      <c r="AG55" s="82">
        <v>39232</v>
      </c>
      <c r="AH55" s="83" t="s">
        <v>67</v>
      </c>
      <c r="AI55" s="79" t="s">
        <v>248</v>
      </c>
      <c r="AJ55" s="83">
        <v>1</v>
      </c>
      <c r="AK55" s="84">
        <v>65</v>
      </c>
      <c r="AL55" s="79">
        <v>3</v>
      </c>
      <c r="AM55" s="79" t="s">
        <v>185</v>
      </c>
      <c r="AN55" s="79" t="s">
        <v>139</v>
      </c>
      <c r="AO55" s="79">
        <v>1</v>
      </c>
      <c r="AP55" s="85">
        <v>3.6</v>
      </c>
      <c r="AQ55" s="79" t="s">
        <v>54</v>
      </c>
      <c r="AR55" s="79" t="s">
        <v>54</v>
      </c>
      <c r="AS55" s="79">
        <v>0.7</v>
      </c>
      <c r="AT55" s="85">
        <v>0.5</v>
      </c>
      <c r="AU55" s="85">
        <v>0.25</v>
      </c>
      <c r="AV55" s="85">
        <v>0.02</v>
      </c>
      <c r="AW55" s="79">
        <v>19</v>
      </c>
      <c r="AX55" s="79" t="s">
        <v>181</v>
      </c>
      <c r="AY55" s="79" t="s">
        <v>248</v>
      </c>
      <c r="AZ55" s="79"/>
      <c r="BA55" s="79"/>
      <c r="BB55" s="79"/>
      <c r="BC55" s="79"/>
      <c r="BD55" s="79"/>
      <c r="BP55" s="79"/>
      <c r="BQ55" s="79"/>
    </row>
    <row r="56" spans="4:69" ht="12.75">
      <c r="D56" s="116" t="str">
        <f>VLOOKUP(E56,'PCWA Site Type'!$A$2:$C$42,3)</f>
        <v>lg</v>
      </c>
      <c r="E56" s="6">
        <v>24</v>
      </c>
      <c r="F56" s="79" t="s">
        <v>301</v>
      </c>
      <c r="G56" s="80">
        <v>39231</v>
      </c>
      <c r="H56" s="79" t="s">
        <v>302</v>
      </c>
      <c r="I56" s="79">
        <v>4314068</v>
      </c>
      <c r="J56" s="79">
        <v>717245</v>
      </c>
      <c r="K56" s="79">
        <v>114</v>
      </c>
      <c r="L56" s="79">
        <v>20</v>
      </c>
      <c r="M56" s="79">
        <v>3300</v>
      </c>
      <c r="N56" s="83" t="s">
        <v>303</v>
      </c>
      <c r="O56" s="79" t="s">
        <v>304</v>
      </c>
      <c r="P56" s="79">
        <v>4314861</v>
      </c>
      <c r="Q56" s="79">
        <v>717783</v>
      </c>
      <c r="R56" s="79">
        <v>117</v>
      </c>
      <c r="S56" s="79">
        <v>18</v>
      </c>
      <c r="T56" s="81">
        <v>0.517361111111111</v>
      </c>
      <c r="U56" s="81">
        <v>0.642361111111111</v>
      </c>
      <c r="V56" s="79" t="s">
        <v>305</v>
      </c>
      <c r="W56" s="79">
        <v>26.5</v>
      </c>
      <c r="X56" s="79">
        <v>15</v>
      </c>
      <c r="Y56" s="79">
        <v>17</v>
      </c>
      <c r="Z56" s="79">
        <v>29</v>
      </c>
      <c r="AA56" s="79">
        <v>0.5</v>
      </c>
      <c r="AB56" s="79">
        <v>16</v>
      </c>
      <c r="AC56" s="79" t="s">
        <v>50</v>
      </c>
      <c r="AD56" s="79" t="s">
        <v>64</v>
      </c>
      <c r="AE56" s="79" t="s">
        <v>50</v>
      </c>
      <c r="AF56" s="79">
        <v>1</v>
      </c>
      <c r="AG56" s="82">
        <v>39231</v>
      </c>
      <c r="AH56" s="83" t="s">
        <v>67</v>
      </c>
      <c r="AI56" s="79" t="s">
        <v>82</v>
      </c>
      <c r="AJ56" s="83">
        <v>1</v>
      </c>
      <c r="AK56" s="79">
        <v>58</v>
      </c>
      <c r="AL56" s="79">
        <v>2</v>
      </c>
      <c r="AM56" s="79" t="s">
        <v>90</v>
      </c>
      <c r="AN56" s="79" t="s">
        <v>53</v>
      </c>
      <c r="AO56" s="79">
        <v>0</v>
      </c>
      <c r="AP56" s="85">
        <v>13</v>
      </c>
      <c r="AQ56" s="79" t="s">
        <v>106</v>
      </c>
      <c r="AR56" s="79" t="s">
        <v>52</v>
      </c>
      <c r="AS56" s="79">
        <v>1.2</v>
      </c>
      <c r="AT56" s="85">
        <v>1</v>
      </c>
      <c r="AU56" s="85">
        <v>0.04</v>
      </c>
      <c r="AV56" s="85">
        <v>0</v>
      </c>
      <c r="AW56" s="79">
        <v>16.5</v>
      </c>
      <c r="AX56" s="79" t="s">
        <v>306</v>
      </c>
      <c r="AY56" s="79" t="s">
        <v>307</v>
      </c>
      <c r="AZ56" s="98"/>
      <c r="BA56" s="79"/>
      <c r="BB56" s="79"/>
      <c r="BC56" s="79"/>
      <c r="BD56" s="79"/>
      <c r="BP56" s="79"/>
      <c r="BQ56" s="79"/>
    </row>
    <row r="57" spans="4:69" ht="12.75">
      <c r="D57" s="116" t="str">
        <f>VLOOKUP(E57,'PCWA Site Type'!$A$2:$C$42,3)</f>
        <v>lg</v>
      </c>
      <c r="E57" s="6">
        <v>24</v>
      </c>
      <c r="F57" s="79" t="s">
        <v>301</v>
      </c>
      <c r="G57" s="80">
        <v>39231</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v>1</v>
      </c>
      <c r="AG57" s="82">
        <v>39231</v>
      </c>
      <c r="AH57" s="83" t="s">
        <v>67</v>
      </c>
      <c r="AI57" s="79" t="s">
        <v>89</v>
      </c>
      <c r="AJ57" s="83">
        <v>1</v>
      </c>
      <c r="AK57" s="79">
        <v>65</v>
      </c>
      <c r="AL57" s="79">
        <v>2</v>
      </c>
      <c r="AM57" s="79" t="s">
        <v>90</v>
      </c>
      <c r="AN57" s="79" t="s">
        <v>53</v>
      </c>
      <c r="AO57" s="79">
        <v>0</v>
      </c>
      <c r="AP57" s="85">
        <v>13</v>
      </c>
      <c r="AQ57" s="79" t="s">
        <v>106</v>
      </c>
      <c r="AR57" s="79" t="s">
        <v>52</v>
      </c>
      <c r="AS57" s="79">
        <v>1.2</v>
      </c>
      <c r="AT57" s="85">
        <v>1</v>
      </c>
      <c r="AU57" s="85">
        <v>0.04</v>
      </c>
      <c r="AV57" s="85">
        <v>0</v>
      </c>
      <c r="AW57" s="79">
        <v>16.5</v>
      </c>
      <c r="AX57" s="79"/>
      <c r="AY57" s="79" t="s">
        <v>308</v>
      </c>
      <c r="AZ57" s="79"/>
      <c r="BA57" s="79"/>
      <c r="BB57" s="79"/>
      <c r="BC57" s="79"/>
      <c r="BD57" s="79"/>
      <c r="BP57" s="79"/>
      <c r="BQ57" s="87"/>
    </row>
    <row r="58" spans="4:69" ht="12.75">
      <c r="D58" s="116" t="str">
        <f>VLOOKUP(E58,'PCWA Site Type'!$A$2:$C$42,3)</f>
        <v>lg</v>
      </c>
      <c r="E58" s="6">
        <v>24</v>
      </c>
      <c r="F58" s="79" t="s">
        <v>301</v>
      </c>
      <c r="G58" s="80">
        <v>39231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v>1</v>
      </c>
      <c r="AG58" s="82">
        <v>39231</v>
      </c>
      <c r="AH58" s="83" t="s">
        <v>67</v>
      </c>
      <c r="AI58" s="79" t="s">
        <v>92</v>
      </c>
      <c r="AJ58" s="83">
        <v>1</v>
      </c>
      <c r="AK58" s="79">
        <v>60</v>
      </c>
      <c r="AL58" s="79">
        <v>2</v>
      </c>
      <c r="AM58" s="79" t="s">
        <v>90</v>
      </c>
      <c r="AN58" s="79" t="s">
        <v>53</v>
      </c>
      <c r="AO58" s="79">
        <v>0</v>
      </c>
      <c r="AP58" s="85">
        <v>13</v>
      </c>
      <c r="AQ58" s="79" t="s">
        <v>106</v>
      </c>
      <c r="AR58" s="79" t="s">
        <v>52</v>
      </c>
      <c r="AS58" s="79">
        <v>1.1</v>
      </c>
      <c r="AT58" s="85">
        <v>0.9</v>
      </c>
      <c r="AU58" s="85">
        <v>0.05</v>
      </c>
      <c r="AV58" s="85">
        <v>0.02</v>
      </c>
      <c r="AW58" s="79">
        <v>16</v>
      </c>
      <c r="AX58" s="79"/>
      <c r="AY58" s="79" t="s">
        <v>309</v>
      </c>
      <c r="AZ58" s="79"/>
      <c r="BA58" s="79"/>
      <c r="BB58" s="79"/>
      <c r="BC58" s="79"/>
      <c r="BD58" s="79"/>
      <c r="BP58" s="79"/>
      <c r="BQ58" s="79"/>
    </row>
    <row r="59" spans="4:69" ht="12.75">
      <c r="D59" s="116" t="str">
        <f>VLOOKUP(E59,'PCWA Site Type'!$A$2:$C$42,3)</f>
        <v>lg</v>
      </c>
      <c r="E59" s="6">
        <v>24</v>
      </c>
      <c r="F59" s="79" t="s">
        <v>301</v>
      </c>
      <c r="G59" s="80">
        <v>39231</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v>1</v>
      </c>
      <c r="AG59" s="82">
        <v>39231</v>
      </c>
      <c r="AH59" s="83" t="s">
        <v>67</v>
      </c>
      <c r="AI59" s="79" t="s">
        <v>94</v>
      </c>
      <c r="AJ59" s="83">
        <v>1</v>
      </c>
      <c r="AK59" s="79">
        <v>52</v>
      </c>
      <c r="AL59" s="79">
        <v>2</v>
      </c>
      <c r="AM59" s="79" t="s">
        <v>90</v>
      </c>
      <c r="AN59" s="79" t="s">
        <v>53</v>
      </c>
      <c r="AO59" s="79">
        <v>0</v>
      </c>
      <c r="AP59" s="85">
        <v>13</v>
      </c>
      <c r="AQ59" s="79" t="s">
        <v>106</v>
      </c>
      <c r="AR59" s="79" t="s">
        <v>52</v>
      </c>
      <c r="AS59" s="79">
        <v>1.1</v>
      </c>
      <c r="AT59" s="85">
        <v>0.9</v>
      </c>
      <c r="AU59" s="85">
        <v>0.05</v>
      </c>
      <c r="AV59" s="85">
        <v>0.02</v>
      </c>
      <c r="AW59" s="79">
        <v>16</v>
      </c>
      <c r="AX59" s="79"/>
      <c r="AY59" s="79" t="s">
        <v>310</v>
      </c>
      <c r="AZ59" s="79"/>
      <c r="BA59" s="79"/>
      <c r="BB59" s="79"/>
      <c r="BC59" s="79"/>
      <c r="BD59" s="79"/>
      <c r="BP59" s="87"/>
      <c r="BQ59" s="79"/>
    </row>
    <row r="60" spans="4:69" ht="12.75">
      <c r="D60" s="116" t="str">
        <f>VLOOKUP(E60,'PCWA Site Type'!$A$2:$C$42,3)</f>
        <v>lg</v>
      </c>
      <c r="E60" s="6">
        <v>29</v>
      </c>
      <c r="F60" s="79" t="s">
        <v>323</v>
      </c>
      <c r="G60" s="86">
        <v>38497</v>
      </c>
      <c r="H60" s="87" t="s">
        <v>324</v>
      </c>
      <c r="I60" s="87">
        <v>4317863</v>
      </c>
      <c r="J60" s="87">
        <v>699944</v>
      </c>
      <c r="K60" s="87">
        <v>173</v>
      </c>
      <c r="L60" s="87">
        <v>150</v>
      </c>
      <c r="M60" s="87" t="s">
        <v>325</v>
      </c>
      <c r="N60" s="87">
        <v>1480</v>
      </c>
      <c r="O60" s="87"/>
      <c r="P60" s="87">
        <v>4318010</v>
      </c>
      <c r="Q60" s="87">
        <v>700556</v>
      </c>
      <c r="R60" s="87"/>
      <c r="S60" s="87"/>
      <c r="T60" s="88">
        <v>0.5416666666666666</v>
      </c>
      <c r="U60" s="87"/>
      <c r="V60" s="87" t="s">
        <v>326</v>
      </c>
      <c r="W60" s="87">
        <v>17</v>
      </c>
      <c r="X60" s="87">
        <v>18</v>
      </c>
      <c r="Y60" s="87"/>
      <c r="Z60" s="87"/>
      <c r="AA60" s="87"/>
      <c r="AB60" s="87"/>
      <c r="AC60" s="87"/>
      <c r="AD60" s="87"/>
      <c r="AE60" s="87"/>
      <c r="AF60" s="87">
        <v>1</v>
      </c>
      <c r="AG60" s="89">
        <v>38497</v>
      </c>
      <c r="AH60" s="90" t="s">
        <v>67</v>
      </c>
      <c r="AI60" s="87" t="s">
        <v>68</v>
      </c>
      <c r="AJ60" s="90">
        <v>1</v>
      </c>
      <c r="AK60" s="91">
        <v>82</v>
      </c>
      <c r="AL60" s="87">
        <v>3</v>
      </c>
      <c r="AM60" s="87" t="s">
        <v>185</v>
      </c>
      <c r="AN60" s="87" t="s">
        <v>139</v>
      </c>
      <c r="AO60" s="87">
        <v>1</v>
      </c>
      <c r="AP60" s="92">
        <v>2.9</v>
      </c>
      <c r="AQ60" s="87" t="s">
        <v>54</v>
      </c>
      <c r="AR60" s="87" t="s">
        <v>54</v>
      </c>
      <c r="AS60" s="87">
        <v>0.8</v>
      </c>
      <c r="AT60" s="92">
        <v>0.65</v>
      </c>
      <c r="AU60" s="92">
        <v>0.11</v>
      </c>
      <c r="AV60" s="92">
        <v>0.01</v>
      </c>
      <c r="AW60" s="87">
        <v>18</v>
      </c>
      <c r="AX60" s="87" t="s">
        <v>251</v>
      </c>
      <c r="AY60" s="87" t="s">
        <v>68</v>
      </c>
      <c r="AZ60" s="87" t="s">
        <v>169</v>
      </c>
      <c r="BA60" s="87"/>
      <c r="BB60" s="87"/>
      <c r="BC60" s="87"/>
      <c r="BD60" s="87"/>
      <c r="BP60" s="79"/>
      <c r="BQ60" s="79"/>
    </row>
    <row r="61" spans="4:69" ht="12.75">
      <c r="D61" s="116" t="str">
        <f>VLOOKUP(E61,'PCWA Site Type'!$A$2:$C$42,3)</f>
        <v>lg</v>
      </c>
      <c r="E61" s="6">
        <v>29</v>
      </c>
      <c r="F61" s="79" t="s">
        <v>323</v>
      </c>
      <c r="G61" s="80">
        <v>38497</v>
      </c>
      <c r="H61" s="87"/>
      <c r="I61" s="87"/>
      <c r="J61" s="87"/>
      <c r="K61" s="87"/>
      <c r="L61" s="87"/>
      <c r="M61" s="87"/>
      <c r="N61" s="87"/>
      <c r="O61" s="87"/>
      <c r="P61" s="87"/>
      <c r="Q61" s="87"/>
      <c r="R61" s="87"/>
      <c r="S61" s="87"/>
      <c r="T61" s="87"/>
      <c r="U61" s="87"/>
      <c r="V61" s="87"/>
      <c r="W61" s="87"/>
      <c r="X61" s="87"/>
      <c r="Y61" s="87"/>
      <c r="Z61" s="87"/>
      <c r="AA61" s="87"/>
      <c r="AB61" s="87"/>
      <c r="AC61" s="87"/>
      <c r="AD61" s="87"/>
      <c r="AE61" s="87"/>
      <c r="AF61" s="79">
        <v>1</v>
      </c>
      <c r="AG61" s="82">
        <v>38497</v>
      </c>
      <c r="AH61" s="90" t="s">
        <v>67</v>
      </c>
      <c r="AI61" s="79" t="s">
        <v>120</v>
      </c>
      <c r="AJ61" s="83">
        <v>1</v>
      </c>
      <c r="AK61" s="84">
        <v>50</v>
      </c>
      <c r="AL61" s="79">
        <v>2</v>
      </c>
      <c r="AM61" s="79" t="s">
        <v>56</v>
      </c>
      <c r="AN61" s="79" t="s">
        <v>139</v>
      </c>
      <c r="AO61" s="79">
        <v>1</v>
      </c>
      <c r="AP61" s="85">
        <v>1.9</v>
      </c>
      <c r="AQ61" s="79" t="s">
        <v>160</v>
      </c>
      <c r="AR61" s="79" t="s">
        <v>52</v>
      </c>
      <c r="AS61" s="79">
        <v>0.7</v>
      </c>
      <c r="AT61" s="85">
        <v>0.6</v>
      </c>
      <c r="AU61" s="85">
        <v>0.11</v>
      </c>
      <c r="AV61" s="85">
        <v>0.05</v>
      </c>
      <c r="AW61" s="79">
        <v>18</v>
      </c>
      <c r="AX61" s="87" t="s">
        <v>251</v>
      </c>
      <c r="AY61" s="79" t="s">
        <v>120</v>
      </c>
      <c r="AZ61" s="79"/>
      <c r="BA61" s="79"/>
      <c r="BB61" s="79"/>
      <c r="BC61" s="79"/>
      <c r="BD61" s="79"/>
      <c r="BP61" s="87"/>
      <c r="BQ61" s="79"/>
    </row>
    <row r="62" spans="4:69" ht="12.75">
      <c r="D62" s="116" t="str">
        <f>VLOOKUP(E62,'PCWA Site Type'!$A$2:$C$42,3)</f>
        <v>lg</v>
      </c>
      <c r="E62" s="6">
        <v>29</v>
      </c>
      <c r="F62" s="79" t="s">
        <v>323</v>
      </c>
      <c r="G62" s="80">
        <v>38497</v>
      </c>
      <c r="H62" s="87"/>
      <c r="I62" s="87"/>
      <c r="J62" s="87"/>
      <c r="K62" s="87"/>
      <c r="L62" s="87"/>
      <c r="M62" s="87"/>
      <c r="N62" s="87"/>
      <c r="O62" s="87"/>
      <c r="P62" s="87"/>
      <c r="Q62" s="87"/>
      <c r="R62" s="87"/>
      <c r="S62" s="87"/>
      <c r="T62" s="87"/>
      <c r="U62" s="87"/>
      <c r="V62" s="87"/>
      <c r="W62" s="87"/>
      <c r="X62" s="87"/>
      <c r="Y62" s="87"/>
      <c r="Z62" s="87"/>
      <c r="AA62" s="87"/>
      <c r="AB62" s="87"/>
      <c r="AC62" s="87"/>
      <c r="AD62" s="87"/>
      <c r="AE62" s="87"/>
      <c r="AF62" s="79">
        <v>1</v>
      </c>
      <c r="AG62" s="82">
        <v>38497</v>
      </c>
      <c r="AH62" s="90" t="s">
        <v>67</v>
      </c>
      <c r="AI62" s="79" t="s">
        <v>122</v>
      </c>
      <c r="AJ62" s="83">
        <v>1</v>
      </c>
      <c r="AK62" s="84">
        <v>55</v>
      </c>
      <c r="AL62" s="79">
        <v>3</v>
      </c>
      <c r="AM62" s="79" t="s">
        <v>56</v>
      </c>
      <c r="AN62" s="79" t="s">
        <v>139</v>
      </c>
      <c r="AO62" s="79">
        <v>1</v>
      </c>
      <c r="AP62" s="85">
        <v>2.3</v>
      </c>
      <c r="AQ62" s="79" t="s">
        <v>160</v>
      </c>
      <c r="AR62" s="79" t="s">
        <v>52</v>
      </c>
      <c r="AS62" s="79">
        <v>0.65</v>
      </c>
      <c r="AT62" s="85">
        <v>0.45</v>
      </c>
      <c r="AU62" s="85">
        <v>0.11</v>
      </c>
      <c r="AV62" s="85">
        <v>0.06</v>
      </c>
      <c r="AW62" s="79">
        <v>18</v>
      </c>
      <c r="AX62" s="87" t="s">
        <v>251</v>
      </c>
      <c r="AY62" s="79" t="s">
        <v>122</v>
      </c>
      <c r="AZ62" s="79"/>
      <c r="BA62" s="79"/>
      <c r="BB62" s="79"/>
      <c r="BC62" s="79"/>
      <c r="BD62" s="79"/>
      <c r="BP62" s="79"/>
      <c r="BQ62" s="79"/>
    </row>
    <row r="63" spans="4:69" ht="12.75">
      <c r="D63" s="116" t="str">
        <f>VLOOKUP(E63,'PCWA Site Type'!$A$2:$C$42,3)</f>
        <v>lg</v>
      </c>
      <c r="E63" s="6">
        <v>29</v>
      </c>
      <c r="F63" s="79" t="s">
        <v>323</v>
      </c>
      <c r="G63" s="80">
        <v>38497</v>
      </c>
      <c r="H63" s="87"/>
      <c r="I63" s="87"/>
      <c r="J63" s="87"/>
      <c r="K63" s="87"/>
      <c r="L63" s="87"/>
      <c r="M63" s="87"/>
      <c r="N63" s="87"/>
      <c r="O63" s="87"/>
      <c r="P63" s="87"/>
      <c r="Q63" s="87"/>
      <c r="R63" s="87"/>
      <c r="S63" s="87"/>
      <c r="T63" s="87"/>
      <c r="U63" s="87"/>
      <c r="V63" s="87"/>
      <c r="W63" s="87"/>
      <c r="X63" s="87"/>
      <c r="Y63" s="87"/>
      <c r="Z63" s="87"/>
      <c r="AA63" s="87"/>
      <c r="AB63" s="87"/>
      <c r="AC63" s="87"/>
      <c r="AD63" s="87"/>
      <c r="AE63" s="87"/>
      <c r="AF63" s="79">
        <v>1</v>
      </c>
      <c r="AG63" s="82">
        <v>38497</v>
      </c>
      <c r="AH63" s="90" t="s">
        <v>67</v>
      </c>
      <c r="AI63" s="79" t="s">
        <v>123</v>
      </c>
      <c r="AJ63" s="83">
        <v>1</v>
      </c>
      <c r="AK63" s="84">
        <v>66</v>
      </c>
      <c r="AL63" s="79">
        <v>2</v>
      </c>
      <c r="AM63" s="79" t="s">
        <v>56</v>
      </c>
      <c r="AN63" s="79" t="s">
        <v>139</v>
      </c>
      <c r="AO63" s="79">
        <v>1</v>
      </c>
      <c r="AP63" s="85">
        <v>2</v>
      </c>
      <c r="AQ63" s="79" t="s">
        <v>160</v>
      </c>
      <c r="AR63" s="79" t="s">
        <v>52</v>
      </c>
      <c r="AS63" s="79">
        <v>1.2</v>
      </c>
      <c r="AT63" s="85">
        <v>1</v>
      </c>
      <c r="AU63" s="85">
        <v>0.1</v>
      </c>
      <c r="AV63" s="85">
        <v>0.03</v>
      </c>
      <c r="AW63" s="79">
        <v>18</v>
      </c>
      <c r="AX63" s="79" t="s">
        <v>255</v>
      </c>
      <c r="AY63" s="79" t="s">
        <v>123</v>
      </c>
      <c r="AZ63" s="79"/>
      <c r="BA63" s="79"/>
      <c r="BB63" s="79"/>
      <c r="BC63" s="79"/>
      <c r="BD63" s="79"/>
      <c r="BP63" s="79"/>
      <c r="BQ63" s="79"/>
    </row>
    <row r="64" spans="4:69" ht="12.75">
      <c r="D64" s="116" t="str">
        <f>VLOOKUP(E64,'PCWA Site Type'!$A$2:$C$42,3)</f>
        <v>lg</v>
      </c>
      <c r="E64" s="6">
        <v>29</v>
      </c>
      <c r="F64" s="79" t="s">
        <v>323</v>
      </c>
      <c r="G64" s="80">
        <v>38497</v>
      </c>
      <c r="H64" s="87"/>
      <c r="I64" s="87"/>
      <c r="J64" s="87"/>
      <c r="K64" s="87"/>
      <c r="L64" s="87"/>
      <c r="M64" s="87"/>
      <c r="N64" s="87"/>
      <c r="O64" s="87"/>
      <c r="P64" s="87"/>
      <c r="Q64" s="87"/>
      <c r="R64" s="87"/>
      <c r="S64" s="87"/>
      <c r="T64" s="87"/>
      <c r="U64" s="87"/>
      <c r="V64" s="87"/>
      <c r="W64" s="87"/>
      <c r="X64" s="87"/>
      <c r="Y64" s="87"/>
      <c r="Z64" s="87"/>
      <c r="AA64" s="87"/>
      <c r="AB64" s="87"/>
      <c r="AC64" s="87"/>
      <c r="AD64" s="87"/>
      <c r="AE64" s="87"/>
      <c r="AF64" s="79">
        <v>1</v>
      </c>
      <c r="AG64" s="82">
        <v>38497</v>
      </c>
      <c r="AH64" s="90" t="s">
        <v>67</v>
      </c>
      <c r="AI64" s="79" t="s">
        <v>124</v>
      </c>
      <c r="AJ64" s="83">
        <v>1</v>
      </c>
      <c r="AK64" s="84">
        <v>54</v>
      </c>
      <c r="AL64" s="79">
        <v>2</v>
      </c>
      <c r="AM64" s="79" t="s">
        <v>56</v>
      </c>
      <c r="AN64" s="79" t="s">
        <v>139</v>
      </c>
      <c r="AO64" s="79">
        <v>1</v>
      </c>
      <c r="AP64" s="85">
        <v>10.5</v>
      </c>
      <c r="AQ64" s="79" t="s">
        <v>133</v>
      </c>
      <c r="AR64" s="79" t="s">
        <v>52</v>
      </c>
      <c r="AS64" s="79">
        <v>2.1</v>
      </c>
      <c r="AT64" s="85">
        <v>2</v>
      </c>
      <c r="AU64" s="85">
        <v>0.05</v>
      </c>
      <c r="AV64" s="85">
        <v>0.02</v>
      </c>
      <c r="AW64" s="79">
        <v>18</v>
      </c>
      <c r="AX64" s="79" t="s">
        <v>255</v>
      </c>
      <c r="AY64" s="79" t="s">
        <v>124</v>
      </c>
      <c r="AZ64" s="79"/>
      <c r="BA64" s="79"/>
      <c r="BB64" s="79"/>
      <c r="BC64" s="79"/>
      <c r="BD64" s="79"/>
      <c r="BP64" s="79"/>
      <c r="BQ64" s="79"/>
    </row>
    <row r="65" spans="4:69" ht="12.75">
      <c r="D65" s="116" t="str">
        <f>VLOOKUP(E65,'PCWA Site Type'!$A$2:$C$42,3)</f>
        <v>lg</v>
      </c>
      <c r="E65" s="6">
        <v>29</v>
      </c>
      <c r="F65" s="79" t="s">
        <v>323</v>
      </c>
      <c r="G65" s="80">
        <v>38497</v>
      </c>
      <c r="H65" s="87"/>
      <c r="I65" s="87"/>
      <c r="J65" s="87"/>
      <c r="K65" s="87"/>
      <c r="L65" s="87"/>
      <c r="M65" s="87"/>
      <c r="N65" s="87"/>
      <c r="O65" s="87"/>
      <c r="P65" s="87"/>
      <c r="Q65" s="87"/>
      <c r="R65" s="87"/>
      <c r="S65" s="87"/>
      <c r="T65" s="87"/>
      <c r="U65" s="87"/>
      <c r="V65" s="87"/>
      <c r="W65" s="87"/>
      <c r="X65" s="87"/>
      <c r="Y65" s="87"/>
      <c r="Z65" s="87"/>
      <c r="AA65" s="87"/>
      <c r="AB65" s="87"/>
      <c r="AC65" s="87"/>
      <c r="AD65" s="87"/>
      <c r="AE65" s="87"/>
      <c r="AF65" s="79">
        <v>1</v>
      </c>
      <c r="AG65" s="82">
        <v>38497</v>
      </c>
      <c r="AH65" s="90" t="s">
        <v>67</v>
      </c>
      <c r="AI65" s="79" t="s">
        <v>125</v>
      </c>
      <c r="AJ65" s="83">
        <v>1</v>
      </c>
      <c r="AK65" s="84">
        <v>75</v>
      </c>
      <c r="AL65" s="79">
        <v>2</v>
      </c>
      <c r="AM65" s="79" t="s">
        <v>56</v>
      </c>
      <c r="AN65" s="79" t="s">
        <v>139</v>
      </c>
      <c r="AO65" s="79">
        <v>1</v>
      </c>
      <c r="AP65" s="85">
        <v>3.1</v>
      </c>
      <c r="AQ65" s="79" t="s">
        <v>133</v>
      </c>
      <c r="AR65" s="79" t="s">
        <v>52</v>
      </c>
      <c r="AS65" s="79">
        <v>0.8</v>
      </c>
      <c r="AT65" s="85">
        <v>0.65</v>
      </c>
      <c r="AU65" s="85">
        <v>0.14</v>
      </c>
      <c r="AV65" s="85">
        <v>0.03</v>
      </c>
      <c r="AW65" s="79">
        <v>18</v>
      </c>
      <c r="AX65" s="79" t="s">
        <v>255</v>
      </c>
      <c r="AY65" s="79" t="s">
        <v>125</v>
      </c>
      <c r="AZ65" s="79"/>
      <c r="BA65" s="79"/>
      <c r="BB65" s="79"/>
      <c r="BC65" s="79"/>
      <c r="BD65" s="79"/>
      <c r="BP65" s="79"/>
      <c r="BQ65" s="79"/>
    </row>
    <row r="66" spans="4:69" ht="12.75">
      <c r="D66" s="116" t="str">
        <f>VLOOKUP(E66,'PCWA Site Type'!$A$2:$C$42,3)</f>
        <v>lg</v>
      </c>
      <c r="E66" s="6">
        <v>29</v>
      </c>
      <c r="F66" s="79" t="s">
        <v>323</v>
      </c>
      <c r="G66" s="80">
        <v>38497</v>
      </c>
      <c r="H66" s="87"/>
      <c r="I66" s="87"/>
      <c r="J66" s="87"/>
      <c r="K66" s="87"/>
      <c r="L66" s="87"/>
      <c r="M66" s="87"/>
      <c r="N66" s="87"/>
      <c r="O66" s="87"/>
      <c r="P66" s="87"/>
      <c r="Q66" s="87"/>
      <c r="R66" s="87"/>
      <c r="S66" s="87"/>
      <c r="T66" s="87"/>
      <c r="U66" s="87"/>
      <c r="V66" s="87"/>
      <c r="W66" s="87"/>
      <c r="X66" s="87"/>
      <c r="Y66" s="87"/>
      <c r="Z66" s="87"/>
      <c r="AA66" s="87"/>
      <c r="AB66" s="87"/>
      <c r="AC66" s="87"/>
      <c r="AD66" s="87"/>
      <c r="AE66" s="87"/>
      <c r="AF66" s="79">
        <v>1</v>
      </c>
      <c r="AG66" s="82">
        <v>38497</v>
      </c>
      <c r="AH66" s="90" t="s">
        <v>67</v>
      </c>
      <c r="AI66" s="79" t="s">
        <v>126</v>
      </c>
      <c r="AJ66" s="83">
        <v>1</v>
      </c>
      <c r="AK66" s="84">
        <v>64</v>
      </c>
      <c r="AL66" s="79">
        <v>2</v>
      </c>
      <c r="AM66" s="79" t="s">
        <v>56</v>
      </c>
      <c r="AN66" s="79" t="s">
        <v>139</v>
      </c>
      <c r="AO66" s="79">
        <v>1</v>
      </c>
      <c r="AP66" s="85">
        <v>1.7</v>
      </c>
      <c r="AQ66" s="79" t="s">
        <v>133</v>
      </c>
      <c r="AR66" s="79" t="s">
        <v>52</v>
      </c>
      <c r="AS66" s="79">
        <v>1.1</v>
      </c>
      <c r="AT66" s="85">
        <v>1</v>
      </c>
      <c r="AU66" s="85">
        <v>0.07</v>
      </c>
      <c r="AV66" s="85"/>
      <c r="AW66" s="79">
        <v>18</v>
      </c>
      <c r="AX66" s="79" t="s">
        <v>255</v>
      </c>
      <c r="AY66" s="79" t="s">
        <v>126</v>
      </c>
      <c r="AZ66" s="79"/>
      <c r="BA66" s="79"/>
      <c r="BB66" s="79"/>
      <c r="BC66" s="79"/>
      <c r="BD66" s="79"/>
      <c r="BP66" s="79"/>
      <c r="BQ66" s="79"/>
    </row>
    <row r="67" spans="4:69" ht="12.75">
      <c r="D67" s="116" t="str">
        <f>VLOOKUP(E67,'PCWA Site Type'!$A$2:$C$42,3)</f>
        <v>lg</v>
      </c>
      <c r="E67" s="6">
        <v>29</v>
      </c>
      <c r="F67" s="79" t="s">
        <v>323</v>
      </c>
      <c r="G67" s="80">
        <v>38497</v>
      </c>
      <c r="H67" s="87"/>
      <c r="I67" s="87"/>
      <c r="J67" s="87"/>
      <c r="K67" s="87"/>
      <c r="L67" s="87"/>
      <c r="M67" s="87"/>
      <c r="N67" s="87"/>
      <c r="O67" s="87"/>
      <c r="P67" s="87"/>
      <c r="Q67" s="87"/>
      <c r="R67" s="87"/>
      <c r="S67" s="87"/>
      <c r="T67" s="87"/>
      <c r="U67" s="87"/>
      <c r="V67" s="87"/>
      <c r="W67" s="87"/>
      <c r="X67" s="87"/>
      <c r="Y67" s="87"/>
      <c r="Z67" s="87"/>
      <c r="AA67" s="87"/>
      <c r="AB67" s="87"/>
      <c r="AC67" s="87"/>
      <c r="AD67" s="87"/>
      <c r="AE67" s="87"/>
      <c r="AF67" s="79">
        <v>1</v>
      </c>
      <c r="AG67" s="82">
        <v>38497</v>
      </c>
      <c r="AH67" s="90" t="s">
        <v>67</v>
      </c>
      <c r="AI67" s="79" t="s">
        <v>127</v>
      </c>
      <c r="AJ67" s="83">
        <v>1</v>
      </c>
      <c r="AK67" s="84">
        <v>50</v>
      </c>
      <c r="AL67" s="79">
        <v>3</v>
      </c>
      <c r="AM67" s="79" t="s">
        <v>56</v>
      </c>
      <c r="AN67" s="79" t="s">
        <v>139</v>
      </c>
      <c r="AO67" s="79">
        <v>1</v>
      </c>
      <c r="AP67" s="85">
        <v>1.6</v>
      </c>
      <c r="AQ67" s="79" t="s">
        <v>133</v>
      </c>
      <c r="AR67" s="79" t="s">
        <v>52</v>
      </c>
      <c r="AS67" s="79">
        <v>1.75</v>
      </c>
      <c r="AT67" s="85">
        <v>1.5</v>
      </c>
      <c r="AU67" s="85">
        <v>0.07</v>
      </c>
      <c r="AV67" s="85"/>
      <c r="AW67" s="79">
        <v>18</v>
      </c>
      <c r="AX67" s="79" t="s">
        <v>255</v>
      </c>
      <c r="AY67" s="79" t="s">
        <v>127</v>
      </c>
      <c r="AZ67" s="79"/>
      <c r="BA67" s="79"/>
      <c r="BB67" s="79"/>
      <c r="BC67" s="79"/>
      <c r="BD67" s="79"/>
      <c r="BP67" s="79"/>
      <c r="BQ67" s="79"/>
    </row>
    <row r="68" spans="4:69" ht="12.75">
      <c r="D68" s="116" t="str">
        <f>VLOOKUP(E68,'PCWA Site Type'!$A$2:$C$42,3)</f>
        <v>lg</v>
      </c>
      <c r="E68" s="6">
        <v>29</v>
      </c>
      <c r="F68" s="79" t="s">
        <v>323</v>
      </c>
      <c r="G68" s="80">
        <v>38497</v>
      </c>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v>1</v>
      </c>
      <c r="AG68" s="82">
        <v>38497</v>
      </c>
      <c r="AH68" s="90" t="s">
        <v>67</v>
      </c>
      <c r="AI68" s="79" t="s">
        <v>128</v>
      </c>
      <c r="AJ68" s="83">
        <v>1</v>
      </c>
      <c r="AK68" s="84">
        <v>70</v>
      </c>
      <c r="AL68" s="79">
        <v>2</v>
      </c>
      <c r="AM68" s="79" t="s">
        <v>90</v>
      </c>
      <c r="AN68" s="79" t="s">
        <v>139</v>
      </c>
      <c r="AO68" s="79">
        <v>1</v>
      </c>
      <c r="AP68" s="85">
        <v>2.9</v>
      </c>
      <c r="AQ68" s="79" t="s">
        <v>133</v>
      </c>
      <c r="AR68" s="79" t="s">
        <v>52</v>
      </c>
      <c r="AS68" s="79">
        <v>0.8</v>
      </c>
      <c r="AT68" s="85">
        <v>0.55</v>
      </c>
      <c r="AU68" s="85">
        <v>0.19</v>
      </c>
      <c r="AV68" s="85">
        <v>0.01</v>
      </c>
      <c r="AW68" s="79">
        <v>18.5</v>
      </c>
      <c r="AX68" s="79" t="s">
        <v>327</v>
      </c>
      <c r="AY68" s="79" t="s">
        <v>128</v>
      </c>
      <c r="AZ68" s="79"/>
      <c r="BA68" s="79"/>
      <c r="BB68" s="79"/>
      <c r="BC68" s="79"/>
      <c r="BD68" s="79"/>
      <c r="BP68" s="79"/>
      <c r="BQ68" s="79"/>
    </row>
    <row r="69" spans="4:69" ht="12.75">
      <c r="D69" s="116" t="str">
        <f>VLOOKUP(E69,'PCWA Site Type'!$A$2:$C$42,3)</f>
        <v>lg</v>
      </c>
      <c r="E69" s="6">
        <v>29</v>
      </c>
      <c r="F69" s="79" t="s">
        <v>323</v>
      </c>
      <c r="G69" s="80">
        <v>38497</v>
      </c>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v>1</v>
      </c>
      <c r="AG69" s="82">
        <v>38497</v>
      </c>
      <c r="AH69" s="90" t="s">
        <v>67</v>
      </c>
      <c r="AI69" s="79" t="s">
        <v>129</v>
      </c>
      <c r="AJ69" s="83">
        <v>1</v>
      </c>
      <c r="AK69" s="84">
        <v>80</v>
      </c>
      <c r="AL69" s="79">
        <v>1</v>
      </c>
      <c r="AM69" s="79" t="s">
        <v>52</v>
      </c>
      <c r="AN69" s="79" t="s">
        <v>139</v>
      </c>
      <c r="AO69" s="79">
        <v>1</v>
      </c>
      <c r="AP69" s="85">
        <v>7</v>
      </c>
      <c r="AQ69" s="79" t="s">
        <v>54</v>
      </c>
      <c r="AR69" s="79" t="s">
        <v>54</v>
      </c>
      <c r="AS69" s="79">
        <v>0.4</v>
      </c>
      <c r="AT69" s="85">
        <v>0.35</v>
      </c>
      <c r="AU69" s="85">
        <v>0.04</v>
      </c>
      <c r="AV69" s="85"/>
      <c r="AW69" s="79">
        <v>19</v>
      </c>
      <c r="AX69" s="79" t="s">
        <v>327</v>
      </c>
      <c r="AY69" s="79" t="s">
        <v>129</v>
      </c>
      <c r="AZ69" s="79"/>
      <c r="BA69" s="79"/>
      <c r="BB69" s="79"/>
      <c r="BC69" s="79"/>
      <c r="BD69" s="79"/>
      <c r="BP69" s="101"/>
      <c r="BQ69" s="79"/>
    </row>
    <row r="70" spans="4:69" ht="12.75">
      <c r="D70" s="116" t="str">
        <f>VLOOKUP(E70,'PCWA Site Type'!$A$2:$C$42,3)</f>
        <v>lg</v>
      </c>
      <c r="E70" s="6">
        <v>29</v>
      </c>
      <c r="F70" s="79" t="s">
        <v>323</v>
      </c>
      <c r="G70" s="86">
        <v>38497</v>
      </c>
      <c r="H70" s="87"/>
      <c r="I70" s="87"/>
      <c r="J70" s="87"/>
      <c r="K70" s="87"/>
      <c r="L70" s="87"/>
      <c r="M70" s="87" t="s">
        <v>328</v>
      </c>
      <c r="N70" s="87"/>
      <c r="O70" s="87"/>
      <c r="P70" s="87"/>
      <c r="Q70" s="87"/>
      <c r="R70" s="87">
        <v>181</v>
      </c>
      <c r="S70" s="87">
        <v>115</v>
      </c>
      <c r="T70" s="87"/>
      <c r="U70" s="88">
        <v>0.638888888888889</v>
      </c>
      <c r="V70" s="87" t="s">
        <v>329</v>
      </c>
      <c r="W70" s="87"/>
      <c r="X70" s="87"/>
      <c r="Y70" s="87"/>
      <c r="Z70" s="87">
        <v>24</v>
      </c>
      <c r="AA70" s="87">
        <v>18.5</v>
      </c>
      <c r="AB70" s="87">
        <v>19</v>
      </c>
      <c r="AC70" s="87"/>
      <c r="AD70" s="87"/>
      <c r="AE70" s="87"/>
      <c r="AF70" s="79">
        <v>1</v>
      </c>
      <c r="AG70" s="89">
        <v>38497</v>
      </c>
      <c r="AH70" s="90" t="s">
        <v>67</v>
      </c>
      <c r="AI70" s="79" t="s">
        <v>132</v>
      </c>
      <c r="AJ70" s="90">
        <v>1</v>
      </c>
      <c r="AK70" s="91">
        <v>75</v>
      </c>
      <c r="AL70" s="87">
        <v>3</v>
      </c>
      <c r="AM70" s="87" t="s">
        <v>56</v>
      </c>
      <c r="AN70" s="87" t="s">
        <v>139</v>
      </c>
      <c r="AO70" s="87">
        <v>1</v>
      </c>
      <c r="AP70" s="92">
        <v>6.6</v>
      </c>
      <c r="AQ70" s="87" t="s">
        <v>54</v>
      </c>
      <c r="AR70" s="87" t="s">
        <v>54</v>
      </c>
      <c r="AS70" s="87">
        <v>0.5</v>
      </c>
      <c r="AT70" s="92">
        <v>0.4</v>
      </c>
      <c r="AU70" s="92">
        <v>0.04</v>
      </c>
      <c r="AV70" s="92">
        <v>0.03</v>
      </c>
      <c r="AW70" s="87">
        <v>19</v>
      </c>
      <c r="AX70" s="87" t="s">
        <v>327</v>
      </c>
      <c r="AY70" s="87" t="s">
        <v>132</v>
      </c>
      <c r="AZ70" s="87" t="s">
        <v>169</v>
      </c>
      <c r="BA70" s="87"/>
      <c r="BB70" s="87"/>
      <c r="BC70" s="87"/>
      <c r="BD70" s="87"/>
      <c r="BP70" s="79"/>
      <c r="BQ70" s="79"/>
    </row>
    <row r="71" spans="4:69" ht="12.75">
      <c r="D71" s="116" t="str">
        <f>VLOOKUP(E71,'PCWA Site Type'!$A$2:$C$42,3)</f>
        <v>lg</v>
      </c>
      <c r="E71" s="6">
        <v>29</v>
      </c>
      <c r="F71" s="79" t="s">
        <v>323</v>
      </c>
      <c r="G71" s="80">
        <v>38497</v>
      </c>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v>1</v>
      </c>
      <c r="AG71" s="82">
        <v>38497</v>
      </c>
      <c r="AH71" s="90" t="s">
        <v>67</v>
      </c>
      <c r="AI71" s="79" t="s">
        <v>134</v>
      </c>
      <c r="AJ71" s="83">
        <v>1</v>
      </c>
      <c r="AK71" s="84">
        <v>72</v>
      </c>
      <c r="AL71" s="79">
        <v>2</v>
      </c>
      <c r="AM71" s="79" t="s">
        <v>56</v>
      </c>
      <c r="AN71" s="79" t="s">
        <v>139</v>
      </c>
      <c r="AO71" s="79">
        <v>1</v>
      </c>
      <c r="AP71" s="85">
        <v>7</v>
      </c>
      <c r="AQ71" s="79" t="s">
        <v>54</v>
      </c>
      <c r="AR71" s="79" t="s">
        <v>54</v>
      </c>
      <c r="AS71" s="79">
        <v>0.4</v>
      </c>
      <c r="AT71" s="85">
        <v>0.3</v>
      </c>
      <c r="AU71" s="85">
        <v>0.08</v>
      </c>
      <c r="AV71" s="85">
        <v>0.06</v>
      </c>
      <c r="AW71" s="79">
        <v>19</v>
      </c>
      <c r="AX71" s="79" t="s">
        <v>327</v>
      </c>
      <c r="AY71" s="79" t="s">
        <v>134</v>
      </c>
      <c r="AZ71" s="79"/>
      <c r="BA71" s="79"/>
      <c r="BB71" s="79"/>
      <c r="BC71" s="79"/>
      <c r="BD71" s="79"/>
      <c r="BP71" s="79"/>
      <c r="BQ71" s="79"/>
    </row>
    <row r="72" spans="4:69" ht="12.75">
      <c r="D72" s="116" t="str">
        <f>VLOOKUP(E72,'PCWA Site Type'!$A$2:$C$42,3)</f>
        <v>lg</v>
      </c>
      <c r="E72" s="6">
        <v>29</v>
      </c>
      <c r="F72" s="79" t="s">
        <v>323</v>
      </c>
      <c r="G72" s="80">
        <v>38497</v>
      </c>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v>1</v>
      </c>
      <c r="AG72" s="82">
        <v>38497</v>
      </c>
      <c r="AH72" s="90" t="s">
        <v>67</v>
      </c>
      <c r="AI72" s="79" t="s">
        <v>138</v>
      </c>
      <c r="AJ72" s="83">
        <v>1</v>
      </c>
      <c r="AK72" s="84">
        <v>80</v>
      </c>
      <c r="AL72" s="79">
        <v>3</v>
      </c>
      <c r="AM72" s="79" t="s">
        <v>56</v>
      </c>
      <c r="AN72" s="79" t="s">
        <v>139</v>
      </c>
      <c r="AO72" s="79">
        <v>1</v>
      </c>
      <c r="AP72" s="85">
        <v>5.8</v>
      </c>
      <c r="AQ72" s="79" t="s">
        <v>54</v>
      </c>
      <c r="AR72" s="79" t="s">
        <v>54</v>
      </c>
      <c r="AS72" s="79">
        <v>0.4</v>
      </c>
      <c r="AT72" s="85">
        <v>0.3</v>
      </c>
      <c r="AU72" s="85">
        <v>0.08</v>
      </c>
      <c r="AV72" s="85">
        <v>0.02</v>
      </c>
      <c r="AW72" s="79">
        <v>19</v>
      </c>
      <c r="AX72" s="79" t="s">
        <v>327</v>
      </c>
      <c r="AY72" s="79" t="s">
        <v>138</v>
      </c>
      <c r="AZ72" s="79"/>
      <c r="BA72" s="79"/>
      <c r="BB72" s="79"/>
      <c r="BC72" s="79"/>
      <c r="BD72" s="79"/>
      <c r="BP72" s="79"/>
      <c r="BQ72" s="79"/>
    </row>
    <row r="73" spans="4:69" ht="12.75">
      <c r="D73" s="74" t="str">
        <f>VLOOKUP(E73,'PCWA Site Type'!$A$2:$C$42,3)</f>
        <v>lg</v>
      </c>
      <c r="E73" s="6">
        <v>29</v>
      </c>
      <c r="F73" s="79" t="s">
        <v>323</v>
      </c>
      <c r="G73" s="80">
        <v>38497</v>
      </c>
      <c r="H73" s="87"/>
      <c r="I73" s="87"/>
      <c r="J73" s="87"/>
      <c r="K73" s="87"/>
      <c r="L73" s="87"/>
      <c r="M73" s="87"/>
      <c r="N73" s="87"/>
      <c r="O73" s="87"/>
      <c r="P73" s="87"/>
      <c r="Q73" s="87"/>
      <c r="R73" s="87"/>
      <c r="S73" s="87"/>
      <c r="T73" s="87"/>
      <c r="U73" s="87"/>
      <c r="V73" s="87"/>
      <c r="W73" s="87"/>
      <c r="X73" s="87"/>
      <c r="Y73" s="87"/>
      <c r="Z73" s="87"/>
      <c r="AA73" s="87"/>
      <c r="AB73" s="87"/>
      <c r="AC73" s="87"/>
      <c r="AD73" s="87"/>
      <c r="AE73" s="87"/>
      <c r="AF73" s="79">
        <v>1</v>
      </c>
      <c r="AG73" s="82">
        <v>38497</v>
      </c>
      <c r="AH73" s="90" t="s">
        <v>67</v>
      </c>
      <c r="AI73" s="79" t="s">
        <v>220</v>
      </c>
      <c r="AJ73" s="83">
        <v>1</v>
      </c>
      <c r="AK73" s="84">
        <v>55</v>
      </c>
      <c r="AL73" s="79">
        <v>1</v>
      </c>
      <c r="AM73" s="79" t="s">
        <v>56</v>
      </c>
      <c r="AN73" s="79" t="s">
        <v>83</v>
      </c>
      <c r="AO73" s="79">
        <v>1</v>
      </c>
      <c r="AP73" s="85">
        <v>6.5</v>
      </c>
      <c r="AQ73" s="79" t="s">
        <v>54</v>
      </c>
      <c r="AR73" s="79" t="s">
        <v>54</v>
      </c>
      <c r="AS73" s="79">
        <v>0.5</v>
      </c>
      <c r="AT73" s="85">
        <v>0.35</v>
      </c>
      <c r="AU73" s="85">
        <v>0.08</v>
      </c>
      <c r="AV73" s="85">
        <v>0.03</v>
      </c>
      <c r="AW73" s="79">
        <v>19</v>
      </c>
      <c r="AX73" s="79" t="s">
        <v>327</v>
      </c>
      <c r="AY73" s="79" t="s">
        <v>220</v>
      </c>
      <c r="AZ73" s="79"/>
      <c r="BA73" s="79"/>
      <c r="BB73" s="79"/>
      <c r="BC73" s="79"/>
      <c r="BD73" s="79"/>
      <c r="BP73" s="79"/>
      <c r="BQ73" s="79"/>
    </row>
    <row r="74" spans="4:69" ht="12.75">
      <c r="D74" s="74" t="str">
        <f>VLOOKUP(E74,'PCWA Site Type'!$A$2:$C$42,3)</f>
        <v>lg</v>
      </c>
      <c r="E74" s="6">
        <v>29</v>
      </c>
      <c r="F74" s="79" t="s">
        <v>323</v>
      </c>
      <c r="G74" s="80">
        <v>38497</v>
      </c>
      <c r="H74" s="87"/>
      <c r="I74" s="87"/>
      <c r="J74" s="87"/>
      <c r="K74" s="87"/>
      <c r="L74" s="87"/>
      <c r="M74" s="87"/>
      <c r="N74" s="87"/>
      <c r="O74" s="87"/>
      <c r="P74" s="87"/>
      <c r="Q74" s="87"/>
      <c r="R74" s="87"/>
      <c r="S74" s="87"/>
      <c r="T74" s="87"/>
      <c r="U74" s="87"/>
      <c r="V74" s="87"/>
      <c r="W74" s="87"/>
      <c r="X74" s="87"/>
      <c r="Y74" s="87"/>
      <c r="Z74" s="87"/>
      <c r="AA74" s="87"/>
      <c r="AB74" s="87"/>
      <c r="AC74" s="87"/>
      <c r="AD74" s="87"/>
      <c r="AE74" s="87"/>
      <c r="AF74" s="79">
        <v>1</v>
      </c>
      <c r="AG74" s="82">
        <v>38497</v>
      </c>
      <c r="AH74" s="90" t="s">
        <v>67</v>
      </c>
      <c r="AI74" s="79" t="s">
        <v>221</v>
      </c>
      <c r="AJ74" s="83">
        <v>1</v>
      </c>
      <c r="AK74" s="84">
        <v>45</v>
      </c>
      <c r="AL74" s="79">
        <v>1</v>
      </c>
      <c r="AM74" s="79" t="s">
        <v>56</v>
      </c>
      <c r="AN74" s="79" t="s">
        <v>83</v>
      </c>
      <c r="AO74" s="79">
        <v>1</v>
      </c>
      <c r="AP74" s="85">
        <v>5.9</v>
      </c>
      <c r="AQ74" s="79" t="s">
        <v>54</v>
      </c>
      <c r="AR74" s="79" t="s">
        <v>54</v>
      </c>
      <c r="AS74" s="79">
        <v>0.5</v>
      </c>
      <c r="AT74" s="85">
        <v>0.4</v>
      </c>
      <c r="AU74" s="85">
        <v>0.08</v>
      </c>
      <c r="AV74" s="85">
        <v>0.01</v>
      </c>
      <c r="AW74" s="79">
        <v>19</v>
      </c>
      <c r="AX74" s="79" t="s">
        <v>327</v>
      </c>
      <c r="AY74" s="79" t="s">
        <v>221</v>
      </c>
      <c r="AZ74" s="79"/>
      <c r="BA74" s="79"/>
      <c r="BB74" s="79"/>
      <c r="BC74" s="79"/>
      <c r="BD74" s="79"/>
      <c r="BP74" s="79"/>
      <c r="BQ74" s="79"/>
    </row>
    <row r="75" spans="4:69" ht="12.75">
      <c r="D75" s="74" t="str">
        <f>VLOOKUP(E75,'PCWA Site Type'!$A$2:$C$42,3)</f>
        <v>lg</v>
      </c>
      <c r="E75" s="6">
        <v>29</v>
      </c>
      <c r="F75" s="79" t="s">
        <v>323</v>
      </c>
      <c r="G75" s="80">
        <v>38497</v>
      </c>
      <c r="H75" s="87"/>
      <c r="I75" s="87"/>
      <c r="J75" s="87"/>
      <c r="K75" s="87"/>
      <c r="L75" s="87"/>
      <c r="M75" s="87"/>
      <c r="N75" s="87"/>
      <c r="O75" s="87"/>
      <c r="P75" s="87"/>
      <c r="Q75" s="87"/>
      <c r="R75" s="87"/>
      <c r="S75" s="87"/>
      <c r="T75" s="87"/>
      <c r="U75" s="87"/>
      <c r="V75" s="87"/>
      <c r="W75" s="87"/>
      <c r="X75" s="87"/>
      <c r="Y75" s="87"/>
      <c r="Z75" s="87"/>
      <c r="AA75" s="87"/>
      <c r="AB75" s="87"/>
      <c r="AC75" s="87"/>
      <c r="AD75" s="87"/>
      <c r="AE75" s="87"/>
      <c r="AF75" s="79">
        <v>1</v>
      </c>
      <c r="AG75" s="82">
        <v>38497</v>
      </c>
      <c r="AH75" s="90" t="s">
        <v>67</v>
      </c>
      <c r="AI75" s="79" t="s">
        <v>222</v>
      </c>
      <c r="AJ75" s="83">
        <v>1</v>
      </c>
      <c r="AK75" s="84">
        <v>50</v>
      </c>
      <c r="AL75" s="79">
        <v>1</v>
      </c>
      <c r="AM75" s="79" t="s">
        <v>56</v>
      </c>
      <c r="AN75" s="79" t="s">
        <v>83</v>
      </c>
      <c r="AO75" s="79">
        <v>1</v>
      </c>
      <c r="AP75" s="85">
        <v>5.9</v>
      </c>
      <c r="AQ75" s="79" t="s">
        <v>54</v>
      </c>
      <c r="AR75" s="79" t="s">
        <v>54</v>
      </c>
      <c r="AS75" s="79">
        <v>0.5</v>
      </c>
      <c r="AT75" s="85">
        <v>0.4</v>
      </c>
      <c r="AU75" s="85">
        <v>0.08</v>
      </c>
      <c r="AV75" s="85">
        <v>0.01</v>
      </c>
      <c r="AW75" s="79">
        <v>19</v>
      </c>
      <c r="AX75" s="79" t="s">
        <v>327</v>
      </c>
      <c r="AY75" s="79" t="s">
        <v>222</v>
      </c>
      <c r="AZ75" s="79"/>
      <c r="BA75" s="79"/>
      <c r="BB75" s="79"/>
      <c r="BC75" s="79"/>
      <c r="BD75" s="79"/>
      <c r="BP75" s="79"/>
      <c r="BQ75" s="79"/>
    </row>
    <row r="76" spans="4:69" ht="12.75">
      <c r="D76" s="74" t="str">
        <f>VLOOKUP(E76,'PCWA Site Type'!$A$2:$C$42,3)</f>
        <v>lg</v>
      </c>
      <c r="E76" s="6">
        <v>29</v>
      </c>
      <c r="F76" s="79" t="s">
        <v>323</v>
      </c>
      <c r="G76" s="80">
        <v>38497</v>
      </c>
      <c r="H76" s="87"/>
      <c r="I76" s="87"/>
      <c r="J76" s="87"/>
      <c r="K76" s="87"/>
      <c r="L76" s="87"/>
      <c r="M76" s="87"/>
      <c r="N76" s="87"/>
      <c r="O76" s="87"/>
      <c r="P76" s="87"/>
      <c r="Q76" s="87"/>
      <c r="R76" s="87"/>
      <c r="S76" s="87"/>
      <c r="T76" s="87"/>
      <c r="U76" s="87"/>
      <c r="V76" s="87"/>
      <c r="W76" s="87"/>
      <c r="X76" s="87"/>
      <c r="Y76" s="87"/>
      <c r="Z76" s="87"/>
      <c r="AA76" s="87"/>
      <c r="AB76" s="87"/>
      <c r="AC76" s="87"/>
      <c r="AD76" s="87"/>
      <c r="AE76" s="87"/>
      <c r="AF76" s="79">
        <v>1</v>
      </c>
      <c r="AG76" s="82">
        <v>38497</v>
      </c>
      <c r="AH76" s="90" t="s">
        <v>67</v>
      </c>
      <c r="AI76" s="79" t="s">
        <v>223</v>
      </c>
      <c r="AJ76" s="83">
        <v>1</v>
      </c>
      <c r="AK76" s="84">
        <v>52</v>
      </c>
      <c r="AL76" s="79">
        <v>2</v>
      </c>
      <c r="AM76" s="79" t="s">
        <v>56</v>
      </c>
      <c r="AN76" s="79" t="s">
        <v>83</v>
      </c>
      <c r="AO76" s="79">
        <v>1</v>
      </c>
      <c r="AP76" s="85">
        <v>5.5</v>
      </c>
      <c r="AQ76" s="79" t="s">
        <v>54</v>
      </c>
      <c r="AR76" s="79" t="s">
        <v>54</v>
      </c>
      <c r="AS76" s="79">
        <v>0.75</v>
      </c>
      <c r="AT76" s="85">
        <v>0.7</v>
      </c>
      <c r="AU76" s="85">
        <v>0.18</v>
      </c>
      <c r="AV76" s="85">
        <v>0.05</v>
      </c>
      <c r="AW76" s="79">
        <v>19</v>
      </c>
      <c r="AX76" s="79" t="s">
        <v>327</v>
      </c>
      <c r="AY76" s="79" t="s">
        <v>223</v>
      </c>
      <c r="AZ76" s="79"/>
      <c r="BA76" s="79"/>
      <c r="BB76" s="79"/>
      <c r="BC76" s="79"/>
      <c r="BD76" s="79"/>
      <c r="BP76" s="79"/>
      <c r="BQ76" s="79"/>
    </row>
    <row r="77" spans="4:69" ht="12.75">
      <c r="D77" s="116" t="str">
        <f>VLOOKUP(E77,'PCWA Site Type'!$A$2:$C$42,3)</f>
        <v>lg</v>
      </c>
      <c r="E77" s="6">
        <v>29</v>
      </c>
      <c r="F77" s="79" t="s">
        <v>323</v>
      </c>
      <c r="G77" s="80">
        <v>38497</v>
      </c>
      <c r="H77" s="87"/>
      <c r="I77" s="87"/>
      <c r="J77" s="87"/>
      <c r="K77" s="87"/>
      <c r="L77" s="87"/>
      <c r="M77" s="87"/>
      <c r="N77" s="87"/>
      <c r="O77" s="87"/>
      <c r="P77" s="87"/>
      <c r="Q77" s="87"/>
      <c r="R77" s="87"/>
      <c r="S77" s="87"/>
      <c r="T77" s="87"/>
      <c r="U77" s="87"/>
      <c r="V77" s="87"/>
      <c r="W77" s="87"/>
      <c r="X77" s="87"/>
      <c r="Y77" s="87"/>
      <c r="Z77" s="87"/>
      <c r="AA77" s="87"/>
      <c r="AB77" s="87"/>
      <c r="AC77" s="87"/>
      <c r="AD77" s="87"/>
      <c r="AE77" s="87"/>
      <c r="AF77" s="79">
        <v>1</v>
      </c>
      <c r="AG77" s="82">
        <v>38497</v>
      </c>
      <c r="AH77" s="90" t="s">
        <v>67</v>
      </c>
      <c r="AI77" s="79" t="s">
        <v>224</v>
      </c>
      <c r="AJ77" s="83">
        <v>1</v>
      </c>
      <c r="AK77" s="84">
        <v>62</v>
      </c>
      <c r="AL77" s="79">
        <v>2</v>
      </c>
      <c r="AM77" s="79" t="s">
        <v>56</v>
      </c>
      <c r="AN77" s="79" t="s">
        <v>83</v>
      </c>
      <c r="AO77" s="79">
        <v>1</v>
      </c>
      <c r="AP77" s="85">
        <v>1.9</v>
      </c>
      <c r="AQ77" s="79" t="s">
        <v>54</v>
      </c>
      <c r="AR77" s="79" t="s">
        <v>54</v>
      </c>
      <c r="AS77" s="79">
        <v>1.5</v>
      </c>
      <c r="AT77" s="85">
        <v>1.4</v>
      </c>
      <c r="AU77" s="85">
        <v>0.07</v>
      </c>
      <c r="AV77" s="85">
        <v>0.01</v>
      </c>
      <c r="AW77" s="79">
        <v>19</v>
      </c>
      <c r="AX77" s="79" t="s">
        <v>327</v>
      </c>
      <c r="AY77" s="79" t="s">
        <v>224</v>
      </c>
      <c r="AZ77" s="79"/>
      <c r="BA77" s="79"/>
      <c r="BB77" s="79"/>
      <c r="BC77" s="79"/>
      <c r="BD77" s="79"/>
      <c r="BP77" s="79"/>
      <c r="BQ77" s="79"/>
    </row>
    <row r="78" spans="4:69" ht="12.75">
      <c r="D78" s="116" t="str">
        <f>VLOOKUP(E78,'PCWA Site Type'!$A$2:$C$42,3)</f>
        <v>lg</v>
      </c>
      <c r="E78" s="6">
        <v>29</v>
      </c>
      <c r="F78" s="79" t="s">
        <v>323</v>
      </c>
      <c r="G78" s="80">
        <v>39245</v>
      </c>
      <c r="H78" s="79"/>
      <c r="I78" s="79"/>
      <c r="J78" s="79"/>
      <c r="K78" s="79"/>
      <c r="L78" s="79"/>
      <c r="M78" s="79"/>
      <c r="N78" s="79"/>
      <c r="O78" s="79"/>
      <c r="P78" s="79"/>
      <c r="Q78" s="79"/>
      <c r="R78" s="79"/>
      <c r="S78" s="79"/>
      <c r="T78" s="79"/>
      <c r="U78" s="79"/>
      <c r="V78" s="79"/>
      <c r="W78" s="79"/>
      <c r="X78" s="79"/>
      <c r="Y78" s="79"/>
      <c r="Z78" s="79"/>
      <c r="AA78" s="79"/>
      <c r="AB78" s="79"/>
      <c r="AC78" s="79"/>
      <c r="AD78" s="79"/>
      <c r="AE78" s="79"/>
      <c r="AF78" s="87">
        <v>2</v>
      </c>
      <c r="AG78" s="82">
        <v>39245</v>
      </c>
      <c r="AH78" s="90" t="s">
        <v>67</v>
      </c>
      <c r="AI78" s="79" t="s">
        <v>228</v>
      </c>
      <c r="AJ78" s="83">
        <v>1</v>
      </c>
      <c r="AK78" s="84">
        <v>72</v>
      </c>
      <c r="AL78" s="79">
        <v>3</v>
      </c>
      <c r="AM78" s="79" t="s">
        <v>56</v>
      </c>
      <c r="AN78" s="79" t="s">
        <v>333</v>
      </c>
      <c r="AO78" s="79">
        <v>1</v>
      </c>
      <c r="AP78" s="85">
        <v>7.5</v>
      </c>
      <c r="AQ78" s="79" t="s">
        <v>52</v>
      </c>
      <c r="AR78" s="79" t="s">
        <v>52</v>
      </c>
      <c r="AS78" s="79">
        <v>1.2</v>
      </c>
      <c r="AT78" s="85">
        <v>1</v>
      </c>
      <c r="AU78" s="85">
        <v>0.53</v>
      </c>
      <c r="AV78" s="85">
        <v>0.12</v>
      </c>
      <c r="AW78" s="79">
        <v>20</v>
      </c>
      <c r="AX78" s="79" t="s">
        <v>335</v>
      </c>
      <c r="AY78" s="79" t="s">
        <v>336</v>
      </c>
      <c r="AZ78" s="79"/>
      <c r="BA78" s="79"/>
      <c r="BB78" s="79"/>
      <c r="BC78" s="79"/>
      <c r="BD78" s="79"/>
      <c r="BP78" s="79"/>
      <c r="BQ78" s="79"/>
    </row>
    <row r="79" spans="4:69" ht="12.75">
      <c r="D79" s="116" t="str">
        <f>VLOOKUP(E79,'PCWA Site Type'!$A$2:$C$42,3)</f>
        <v>lg</v>
      </c>
      <c r="E79" s="79">
        <v>35</v>
      </c>
      <c r="F79" s="79" t="s">
        <v>375</v>
      </c>
      <c r="G79" s="80">
        <v>39237</v>
      </c>
      <c r="H79" s="79" t="s">
        <v>376</v>
      </c>
      <c r="I79" s="99">
        <v>4322641</v>
      </c>
      <c r="J79" s="99">
        <v>680918</v>
      </c>
      <c r="K79" s="99">
        <v>78</v>
      </c>
      <c r="L79" s="99"/>
      <c r="M79" s="99">
        <v>900</v>
      </c>
      <c r="N79" s="100">
        <v>483484</v>
      </c>
      <c r="O79" s="101" t="s">
        <v>304</v>
      </c>
      <c r="P79" s="99">
        <v>4323737</v>
      </c>
      <c r="Q79" s="99">
        <v>681488</v>
      </c>
      <c r="R79" s="99">
        <v>88</v>
      </c>
      <c r="S79" s="99" t="s">
        <v>87</v>
      </c>
      <c r="T79" s="102">
        <v>0.5104166666666666</v>
      </c>
      <c r="U79" s="102">
        <v>0.6805555555555555</v>
      </c>
      <c r="V79" s="87" t="s">
        <v>377</v>
      </c>
      <c r="W79" s="99">
        <v>26</v>
      </c>
      <c r="X79" s="99">
        <v>19</v>
      </c>
      <c r="Y79" s="99">
        <v>20</v>
      </c>
      <c r="Z79" s="99">
        <v>27.5</v>
      </c>
      <c r="AA79" s="99">
        <v>20</v>
      </c>
      <c r="AB79" s="99">
        <v>21</v>
      </c>
      <c r="AC79" s="99" t="s">
        <v>50</v>
      </c>
      <c r="AD79" s="103" t="s">
        <v>378</v>
      </c>
      <c r="AE79" s="99" t="s">
        <v>50</v>
      </c>
      <c r="AF79" s="101">
        <v>2</v>
      </c>
      <c r="AG79" s="80">
        <v>39237</v>
      </c>
      <c r="AH79" s="101" t="s">
        <v>67</v>
      </c>
      <c r="AI79" s="101" t="s">
        <v>67</v>
      </c>
      <c r="AJ79" s="101">
        <v>1</v>
      </c>
      <c r="AK79" s="101">
        <v>45</v>
      </c>
      <c r="AL79" s="101">
        <v>2</v>
      </c>
      <c r="AM79" s="101" t="s">
        <v>56</v>
      </c>
      <c r="AN79" s="101" t="s">
        <v>203</v>
      </c>
      <c r="AO79" s="101">
        <v>1</v>
      </c>
      <c r="AP79" s="104">
        <v>1.1</v>
      </c>
      <c r="AQ79" s="101" t="s">
        <v>54</v>
      </c>
      <c r="AR79" s="101" t="s">
        <v>54</v>
      </c>
      <c r="AS79" s="101">
        <v>1.3</v>
      </c>
      <c r="AT79" s="101">
        <v>1.15</v>
      </c>
      <c r="AU79" s="101">
        <v>0.37</v>
      </c>
      <c r="AV79" s="101">
        <v>0.1</v>
      </c>
      <c r="AW79" s="101">
        <v>20</v>
      </c>
      <c r="AX79" s="101" t="s">
        <v>379</v>
      </c>
      <c r="AY79" s="79" t="s">
        <v>380</v>
      </c>
      <c r="AZ79" s="79"/>
      <c r="BA79" s="79"/>
      <c r="BB79" s="79"/>
      <c r="BC79" s="79"/>
      <c r="BD79" s="79"/>
      <c r="BM79" s="116">
        <f aca="true" t="shared" si="0" ref="BM79:BM111">AS79</f>
        <v>1.3</v>
      </c>
      <c r="BN79" s="125">
        <f aca="true" t="shared" si="1" ref="BN79:BN111">AU79</f>
        <v>0.37</v>
      </c>
      <c r="BP79" s="79"/>
      <c r="BQ79" s="79"/>
    </row>
    <row r="80" spans="4:69" ht="12.75">
      <c r="D80" s="116" t="str">
        <f>VLOOKUP(E80,'PCWA Site Type'!$A$2:$C$42,3)</f>
        <v>lg</v>
      </c>
      <c r="E80" s="79">
        <v>35</v>
      </c>
      <c r="F80" s="79" t="s">
        <v>375</v>
      </c>
      <c r="G80" s="80">
        <v>39237</v>
      </c>
      <c r="H80" s="79"/>
      <c r="I80" s="101"/>
      <c r="J80" s="101"/>
      <c r="K80" s="101"/>
      <c r="L80" s="101"/>
      <c r="M80" s="101"/>
      <c r="N80" s="101"/>
      <c r="O80" s="101"/>
      <c r="P80" s="101"/>
      <c r="Q80" s="101"/>
      <c r="R80" s="101"/>
      <c r="S80" s="101"/>
      <c r="T80" s="101"/>
      <c r="U80" s="101"/>
      <c r="V80" s="79"/>
      <c r="W80" s="101"/>
      <c r="X80" s="101"/>
      <c r="Y80" s="101"/>
      <c r="Z80" s="101"/>
      <c r="AA80" s="101"/>
      <c r="AB80" s="101"/>
      <c r="AC80" s="101"/>
      <c r="AD80" s="101"/>
      <c r="AE80" s="101"/>
      <c r="AF80" s="101">
        <v>2</v>
      </c>
      <c r="AG80" s="80">
        <v>39237</v>
      </c>
      <c r="AH80" s="101" t="s">
        <v>67</v>
      </c>
      <c r="AI80" s="101" t="s">
        <v>67</v>
      </c>
      <c r="AJ80" s="101">
        <v>1</v>
      </c>
      <c r="AK80" s="101">
        <v>50</v>
      </c>
      <c r="AL80" s="101">
        <v>1</v>
      </c>
      <c r="AM80" s="101" t="s">
        <v>56</v>
      </c>
      <c r="AN80" s="101" t="s">
        <v>83</v>
      </c>
      <c r="AO80" s="101">
        <v>1</v>
      </c>
      <c r="AP80" s="104">
        <v>1.2</v>
      </c>
      <c r="AQ80" s="101" t="s">
        <v>163</v>
      </c>
      <c r="AR80" s="101" t="s">
        <v>54</v>
      </c>
      <c r="AS80" s="101">
        <v>1.3</v>
      </c>
      <c r="AT80" s="101">
        <v>1.2</v>
      </c>
      <c r="AU80" s="101">
        <v>0.18</v>
      </c>
      <c r="AV80" s="101">
        <v>0.04</v>
      </c>
      <c r="AW80" s="101">
        <v>21</v>
      </c>
      <c r="AX80" s="101" t="s">
        <v>384</v>
      </c>
      <c r="AY80" s="79" t="s">
        <v>385</v>
      </c>
      <c r="AZ80" s="79"/>
      <c r="BA80" s="79"/>
      <c r="BB80" s="79"/>
      <c r="BC80" s="79"/>
      <c r="BD80" s="79"/>
      <c r="BM80" s="116">
        <f t="shared" si="0"/>
        <v>1.3</v>
      </c>
      <c r="BN80" s="125">
        <f t="shared" si="1"/>
        <v>0.18</v>
      </c>
      <c r="BP80" s="79"/>
      <c r="BQ80" s="79"/>
    </row>
    <row r="81" spans="4:69" ht="12.75">
      <c r="D81" s="116" t="str">
        <f>VLOOKUP(E81,'PCWA Site Type'!$A$2:$C$42,3)</f>
        <v>lg</v>
      </c>
      <c r="E81" s="79">
        <v>35</v>
      </c>
      <c r="F81" s="79" t="s">
        <v>375</v>
      </c>
      <c r="G81" s="80">
        <v>39237</v>
      </c>
      <c r="H81" s="79"/>
      <c r="I81" s="101"/>
      <c r="J81" s="101"/>
      <c r="K81" s="101"/>
      <c r="L81" s="101"/>
      <c r="M81" s="101"/>
      <c r="N81" s="101"/>
      <c r="O81" s="101"/>
      <c r="P81" s="101"/>
      <c r="Q81" s="101"/>
      <c r="R81" s="101"/>
      <c r="S81" s="101"/>
      <c r="T81" s="101"/>
      <c r="U81" s="101"/>
      <c r="V81" s="79"/>
      <c r="W81" s="101"/>
      <c r="X81" s="101"/>
      <c r="Y81" s="101"/>
      <c r="Z81" s="101"/>
      <c r="AA81" s="101"/>
      <c r="AB81" s="101"/>
      <c r="AC81" s="101"/>
      <c r="AD81" s="101"/>
      <c r="AE81" s="101"/>
      <c r="AF81" s="101">
        <v>2</v>
      </c>
      <c r="AG81" s="80">
        <v>39237</v>
      </c>
      <c r="AH81" s="101" t="s">
        <v>67</v>
      </c>
      <c r="AI81" s="101" t="s">
        <v>67</v>
      </c>
      <c r="AJ81" s="101">
        <v>1</v>
      </c>
      <c r="AK81" s="101">
        <v>70</v>
      </c>
      <c r="AL81" s="101" t="s">
        <v>386</v>
      </c>
      <c r="AM81" s="101" t="s">
        <v>56</v>
      </c>
      <c r="AN81" s="101" t="s">
        <v>83</v>
      </c>
      <c r="AO81" s="101">
        <v>1</v>
      </c>
      <c r="AP81" s="104"/>
      <c r="AQ81" s="101" t="s">
        <v>163</v>
      </c>
      <c r="AR81" s="101" t="s">
        <v>54</v>
      </c>
      <c r="AS81" s="101">
        <v>3.4</v>
      </c>
      <c r="AT81" s="101">
        <v>3.1</v>
      </c>
      <c r="AU81" s="101">
        <v>0.16</v>
      </c>
      <c r="AV81" s="101"/>
      <c r="AW81" s="101">
        <v>21</v>
      </c>
      <c r="AX81" s="101" t="s">
        <v>387</v>
      </c>
      <c r="AY81" s="79"/>
      <c r="AZ81" s="79"/>
      <c r="BA81" s="79"/>
      <c r="BB81" s="79"/>
      <c r="BC81" s="79"/>
      <c r="BD81" s="79"/>
      <c r="BM81" s="116">
        <f t="shared" si="0"/>
        <v>3.4</v>
      </c>
      <c r="BN81" s="125">
        <f t="shared" si="1"/>
        <v>0.16</v>
      </c>
      <c r="BP81" s="79"/>
      <c r="BQ81" s="79"/>
    </row>
    <row r="82" spans="4:69" ht="12.75">
      <c r="D82" s="116" t="str">
        <f>VLOOKUP(E82,'PCWA Site Type'!$A$2:$C$42,3)</f>
        <v>lg</v>
      </c>
      <c r="E82" s="6">
        <v>36</v>
      </c>
      <c r="F82" s="79" t="s">
        <v>389</v>
      </c>
      <c r="G82" s="80">
        <v>39220</v>
      </c>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v>1</v>
      </c>
      <c r="AG82" s="82">
        <v>39220</v>
      </c>
      <c r="AH82" s="83" t="s">
        <v>67</v>
      </c>
      <c r="AI82" s="79" t="s">
        <v>68</v>
      </c>
      <c r="AJ82" s="83">
        <v>1</v>
      </c>
      <c r="AK82" s="84">
        <v>64</v>
      </c>
      <c r="AL82" s="79">
        <v>2</v>
      </c>
      <c r="AM82" s="79" t="s">
        <v>56</v>
      </c>
      <c r="AN82" s="79" t="s">
        <v>53</v>
      </c>
      <c r="AO82" s="79">
        <v>3</v>
      </c>
      <c r="AP82" s="85">
        <v>1</v>
      </c>
      <c r="AQ82" s="79" t="s">
        <v>54</v>
      </c>
      <c r="AR82" s="79" t="s">
        <v>54</v>
      </c>
      <c r="AS82" s="79">
        <v>0.9</v>
      </c>
      <c r="AT82" s="85">
        <v>0.7</v>
      </c>
      <c r="AU82" s="85">
        <v>0.06</v>
      </c>
      <c r="AV82" s="85">
        <v>0.06</v>
      </c>
      <c r="AW82" s="79">
        <v>15.5</v>
      </c>
      <c r="AX82" s="79" t="s">
        <v>390</v>
      </c>
      <c r="AY82" s="79" t="s">
        <v>68</v>
      </c>
      <c r="AZ82" s="79"/>
      <c r="BA82" s="79"/>
      <c r="BB82" s="79"/>
      <c r="BC82" s="79"/>
      <c r="BD82" s="79"/>
      <c r="BM82" s="116">
        <f t="shared" si="0"/>
        <v>0.9</v>
      </c>
      <c r="BN82" s="125">
        <f t="shared" si="1"/>
        <v>0.06</v>
      </c>
      <c r="BP82" s="87"/>
      <c r="BQ82" s="79"/>
    </row>
    <row r="83" spans="4:69" ht="12.75">
      <c r="D83" s="116" t="str">
        <f>VLOOKUP(E83,'PCWA Site Type'!$A$2:$C$42,3)</f>
        <v>lg</v>
      </c>
      <c r="E83" s="6">
        <v>36</v>
      </c>
      <c r="F83" s="79" t="s">
        <v>389</v>
      </c>
      <c r="G83" s="80">
        <v>39220</v>
      </c>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v>1</v>
      </c>
      <c r="AG83" s="82">
        <v>39220</v>
      </c>
      <c r="AH83" s="83" t="s">
        <v>67</v>
      </c>
      <c r="AI83" s="79" t="s">
        <v>120</v>
      </c>
      <c r="AJ83" s="83">
        <v>1</v>
      </c>
      <c r="AK83" s="84">
        <v>78</v>
      </c>
      <c r="AL83" s="79">
        <v>2</v>
      </c>
      <c r="AM83" s="79" t="s">
        <v>56</v>
      </c>
      <c r="AN83" s="79" t="s">
        <v>53</v>
      </c>
      <c r="AO83" s="79">
        <v>3</v>
      </c>
      <c r="AP83" s="85">
        <v>1.3</v>
      </c>
      <c r="AQ83" s="79" t="s">
        <v>54</v>
      </c>
      <c r="AR83" s="79" t="s">
        <v>54</v>
      </c>
      <c r="AS83" s="79">
        <v>0.85</v>
      </c>
      <c r="AT83" s="85">
        <v>0.5</v>
      </c>
      <c r="AU83" s="85">
        <v>0.08</v>
      </c>
      <c r="AV83" s="85">
        <v>0.1</v>
      </c>
      <c r="AW83" s="79">
        <v>15.5</v>
      </c>
      <c r="AX83" s="79" t="s">
        <v>390</v>
      </c>
      <c r="AY83" s="79" t="s">
        <v>120</v>
      </c>
      <c r="AZ83" s="79"/>
      <c r="BA83" s="79"/>
      <c r="BB83" s="79"/>
      <c r="BC83" s="79"/>
      <c r="BD83" s="79"/>
      <c r="BM83" s="116">
        <f t="shared" si="0"/>
        <v>0.85</v>
      </c>
      <c r="BN83" s="125">
        <f t="shared" si="1"/>
        <v>0.08</v>
      </c>
      <c r="BP83" s="79"/>
      <c r="BQ83" s="79"/>
    </row>
    <row r="84" spans="4:69" ht="12.75">
      <c r="D84" s="116" t="str">
        <f>VLOOKUP(E84,'PCWA Site Type'!$A$2:$C$42,3)</f>
        <v>lg</v>
      </c>
      <c r="E84" s="6">
        <v>36</v>
      </c>
      <c r="F84" s="79" t="s">
        <v>389</v>
      </c>
      <c r="G84" s="80">
        <v>39220</v>
      </c>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v>1</v>
      </c>
      <c r="AG84" s="82">
        <v>39220</v>
      </c>
      <c r="AH84" s="83" t="s">
        <v>67</v>
      </c>
      <c r="AI84" s="79" t="s">
        <v>122</v>
      </c>
      <c r="AJ84" s="83">
        <v>1</v>
      </c>
      <c r="AK84" s="84">
        <v>34</v>
      </c>
      <c r="AL84" s="79">
        <v>2</v>
      </c>
      <c r="AM84" s="79" t="s">
        <v>56</v>
      </c>
      <c r="AN84" s="79" t="s">
        <v>53</v>
      </c>
      <c r="AO84" s="79">
        <v>2</v>
      </c>
      <c r="AP84" s="85">
        <v>1.2</v>
      </c>
      <c r="AQ84" s="79" t="s">
        <v>54</v>
      </c>
      <c r="AR84" s="79" t="s">
        <v>54</v>
      </c>
      <c r="AS84" s="79">
        <v>0.7</v>
      </c>
      <c r="AT84" s="85">
        <v>0.6</v>
      </c>
      <c r="AU84" s="85">
        <v>0.05</v>
      </c>
      <c r="AV84" s="85">
        <v>0.6</v>
      </c>
      <c r="AW84" s="79">
        <v>15.5</v>
      </c>
      <c r="AX84" s="79" t="s">
        <v>390</v>
      </c>
      <c r="AY84" s="79" t="s">
        <v>122</v>
      </c>
      <c r="AZ84" s="79"/>
      <c r="BA84" s="79"/>
      <c r="BB84" s="79"/>
      <c r="BC84" s="79"/>
      <c r="BD84" s="79"/>
      <c r="BM84" s="116">
        <f t="shared" si="0"/>
        <v>0.7</v>
      </c>
      <c r="BN84" s="125">
        <f t="shared" si="1"/>
        <v>0.05</v>
      </c>
      <c r="BP84" s="79"/>
      <c r="BQ84" s="79"/>
    </row>
    <row r="85" spans="4:69" ht="12.75">
      <c r="D85" s="116" t="str">
        <f>VLOOKUP(E85,'PCWA Site Type'!$A$2:$C$42,3)</f>
        <v>lg</v>
      </c>
      <c r="E85" s="6">
        <v>36</v>
      </c>
      <c r="F85" s="79" t="s">
        <v>389</v>
      </c>
      <c r="G85" s="80">
        <v>39220</v>
      </c>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v>1</v>
      </c>
      <c r="AG85" s="82">
        <v>39220</v>
      </c>
      <c r="AH85" s="83" t="s">
        <v>67</v>
      </c>
      <c r="AI85" s="79" t="s">
        <v>123</v>
      </c>
      <c r="AJ85" s="83">
        <v>1</v>
      </c>
      <c r="AK85" s="84">
        <v>61</v>
      </c>
      <c r="AL85" s="79">
        <v>2</v>
      </c>
      <c r="AM85" s="79" t="s">
        <v>56</v>
      </c>
      <c r="AN85" s="79" t="s">
        <v>53</v>
      </c>
      <c r="AO85" s="79">
        <v>2</v>
      </c>
      <c r="AP85" s="85">
        <v>0.6</v>
      </c>
      <c r="AQ85" s="79" t="s">
        <v>54</v>
      </c>
      <c r="AR85" s="79" t="s">
        <v>54</v>
      </c>
      <c r="AS85" s="79">
        <v>0.6</v>
      </c>
      <c r="AT85" s="85">
        <v>0.4</v>
      </c>
      <c r="AU85" s="85">
        <v>0.06</v>
      </c>
      <c r="AV85" s="85">
        <v>0.01</v>
      </c>
      <c r="AW85" s="79">
        <v>15.5</v>
      </c>
      <c r="AX85" s="79" t="s">
        <v>390</v>
      </c>
      <c r="AY85" s="79" t="s">
        <v>123</v>
      </c>
      <c r="AZ85" s="79"/>
      <c r="BA85" s="79"/>
      <c r="BB85" s="79"/>
      <c r="BC85" s="79"/>
      <c r="BD85" s="79"/>
      <c r="BM85" s="116">
        <f t="shared" si="0"/>
        <v>0.6</v>
      </c>
      <c r="BN85" s="125">
        <f t="shared" si="1"/>
        <v>0.06</v>
      </c>
      <c r="BQ85" s="79"/>
    </row>
    <row r="86" spans="4:69" ht="12.75">
      <c r="D86" s="116" t="str">
        <f>VLOOKUP(E86,'PCWA Site Type'!$A$2:$C$42,3)</f>
        <v>lg</v>
      </c>
      <c r="E86" s="6">
        <v>36</v>
      </c>
      <c r="F86" s="79" t="s">
        <v>389</v>
      </c>
      <c r="G86" s="80">
        <v>39220</v>
      </c>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v>1</v>
      </c>
      <c r="AG86" s="82">
        <v>39220</v>
      </c>
      <c r="AH86" s="83" t="s">
        <v>67</v>
      </c>
      <c r="AI86" s="79" t="s">
        <v>124</v>
      </c>
      <c r="AJ86" s="83">
        <v>1</v>
      </c>
      <c r="AK86" s="84">
        <v>33</v>
      </c>
      <c r="AL86" s="79">
        <v>2</v>
      </c>
      <c r="AM86" s="79" t="s">
        <v>56</v>
      </c>
      <c r="AN86" s="79" t="s">
        <v>53</v>
      </c>
      <c r="AO86" s="79">
        <v>2</v>
      </c>
      <c r="AP86" s="85">
        <v>0.5</v>
      </c>
      <c r="AQ86" s="79" t="s">
        <v>54</v>
      </c>
      <c r="AR86" s="79" t="s">
        <v>54</v>
      </c>
      <c r="AS86" s="79">
        <v>0.9</v>
      </c>
      <c r="AT86" s="85">
        <v>0.8</v>
      </c>
      <c r="AU86" s="85">
        <v>0.25</v>
      </c>
      <c r="AV86" s="85"/>
      <c r="AW86" s="79">
        <v>15.5</v>
      </c>
      <c r="AX86" s="79" t="s">
        <v>390</v>
      </c>
      <c r="AY86" s="79" t="s">
        <v>124</v>
      </c>
      <c r="AZ86" s="79"/>
      <c r="BA86" s="79"/>
      <c r="BB86" s="79"/>
      <c r="BC86" s="79"/>
      <c r="BD86" s="79"/>
      <c r="BM86" s="116">
        <f t="shared" si="0"/>
        <v>0.9</v>
      </c>
      <c r="BN86" s="125">
        <f t="shared" si="1"/>
        <v>0.25</v>
      </c>
      <c r="BQ86" s="79"/>
    </row>
    <row r="87" spans="4:69" ht="12.75">
      <c r="D87" s="116" t="str">
        <f>VLOOKUP(E87,'PCWA Site Type'!$A$2:$C$42,3)</f>
        <v>lg</v>
      </c>
      <c r="E87" s="6">
        <v>36</v>
      </c>
      <c r="F87" s="79" t="s">
        <v>389</v>
      </c>
      <c r="G87" s="80">
        <v>39220</v>
      </c>
      <c r="H87" s="87"/>
      <c r="I87" s="87"/>
      <c r="J87" s="87"/>
      <c r="K87" s="87"/>
      <c r="L87" s="87"/>
      <c r="M87" s="87"/>
      <c r="N87" s="87"/>
      <c r="O87" s="87"/>
      <c r="P87" s="87"/>
      <c r="Q87" s="87"/>
      <c r="R87" s="87"/>
      <c r="S87" s="87"/>
      <c r="T87" s="87"/>
      <c r="U87" s="87"/>
      <c r="V87" s="87"/>
      <c r="W87" s="87"/>
      <c r="X87" s="87"/>
      <c r="Y87" s="87"/>
      <c r="Z87" s="87"/>
      <c r="AA87" s="87"/>
      <c r="AB87" s="87"/>
      <c r="AC87" s="87"/>
      <c r="AD87" s="87"/>
      <c r="AE87" s="87"/>
      <c r="AF87" s="79">
        <v>1</v>
      </c>
      <c r="AG87" s="82">
        <v>39220</v>
      </c>
      <c r="AH87" s="83" t="s">
        <v>67</v>
      </c>
      <c r="AI87" s="79" t="s">
        <v>125</v>
      </c>
      <c r="AJ87" s="83">
        <v>1</v>
      </c>
      <c r="AK87" s="84" t="s">
        <v>393</v>
      </c>
      <c r="AL87" s="79">
        <v>1</v>
      </c>
      <c r="AM87" s="79" t="s">
        <v>56</v>
      </c>
      <c r="AN87" s="79" t="s">
        <v>53</v>
      </c>
      <c r="AO87" s="79">
        <v>1</v>
      </c>
      <c r="AP87" s="85">
        <v>0.15</v>
      </c>
      <c r="AQ87" s="79" t="s">
        <v>70</v>
      </c>
      <c r="AR87" s="79" t="s">
        <v>70</v>
      </c>
      <c r="AS87" s="79">
        <v>0.15</v>
      </c>
      <c r="AT87" s="85">
        <v>0.15</v>
      </c>
      <c r="AU87" s="85">
        <v>0.52</v>
      </c>
      <c r="AV87" s="85">
        <v>0.52</v>
      </c>
      <c r="AW87" s="79">
        <v>16.5</v>
      </c>
      <c r="AX87" s="79" t="s">
        <v>392</v>
      </c>
      <c r="AY87" s="79" t="s">
        <v>125</v>
      </c>
      <c r="AZ87" s="79"/>
      <c r="BA87" s="79"/>
      <c r="BB87" s="79"/>
      <c r="BC87" s="79"/>
      <c r="BD87" s="79"/>
      <c r="BM87" s="116">
        <f t="shared" si="0"/>
        <v>0.15</v>
      </c>
      <c r="BN87" s="125">
        <f t="shared" si="1"/>
        <v>0.52</v>
      </c>
      <c r="BQ87" s="79"/>
    </row>
    <row r="88" spans="4:69" ht="12.75">
      <c r="D88" s="116" t="str">
        <f>VLOOKUP(E88,'PCWA Site Type'!$A$2:$C$42,3)</f>
        <v>lg</v>
      </c>
      <c r="E88" s="6">
        <v>36</v>
      </c>
      <c r="F88" s="79" t="s">
        <v>389</v>
      </c>
      <c r="G88" s="80">
        <v>39220</v>
      </c>
      <c r="H88" s="87"/>
      <c r="I88" s="87"/>
      <c r="J88" s="87"/>
      <c r="K88" s="87"/>
      <c r="L88" s="87"/>
      <c r="M88" s="87"/>
      <c r="N88" s="87"/>
      <c r="O88" s="87"/>
      <c r="P88" s="87"/>
      <c r="Q88" s="87"/>
      <c r="R88" s="87"/>
      <c r="S88" s="87"/>
      <c r="T88" s="87"/>
      <c r="U88" s="87"/>
      <c r="V88" s="87"/>
      <c r="W88" s="87"/>
      <c r="X88" s="87"/>
      <c r="Y88" s="87"/>
      <c r="Z88" s="87"/>
      <c r="AA88" s="87"/>
      <c r="AB88" s="87"/>
      <c r="AC88" s="87"/>
      <c r="AD88" s="87"/>
      <c r="AE88" s="87"/>
      <c r="AF88" s="79">
        <v>1</v>
      </c>
      <c r="AG88" s="82">
        <v>39220</v>
      </c>
      <c r="AH88" s="83" t="s">
        <v>67</v>
      </c>
      <c r="AI88" s="79" t="s">
        <v>126</v>
      </c>
      <c r="AJ88" s="83">
        <v>1</v>
      </c>
      <c r="AK88" s="84">
        <v>55</v>
      </c>
      <c r="AL88" s="79">
        <v>2</v>
      </c>
      <c r="AM88" s="79" t="s">
        <v>56</v>
      </c>
      <c r="AN88" s="79" t="s">
        <v>53</v>
      </c>
      <c r="AO88" s="79">
        <v>1</v>
      </c>
      <c r="AP88" s="85">
        <v>1.9</v>
      </c>
      <c r="AQ88" s="79" t="s">
        <v>54</v>
      </c>
      <c r="AR88" s="79" t="s">
        <v>54</v>
      </c>
      <c r="AS88" s="79">
        <v>0.3</v>
      </c>
      <c r="AT88" s="85">
        <v>0.2</v>
      </c>
      <c r="AU88" s="85"/>
      <c r="AV88" s="85"/>
      <c r="AW88" s="79">
        <v>16.5</v>
      </c>
      <c r="AX88" s="79" t="s">
        <v>392</v>
      </c>
      <c r="AY88" s="79" t="s">
        <v>126</v>
      </c>
      <c r="AZ88" s="79"/>
      <c r="BA88" s="79"/>
      <c r="BB88" s="114"/>
      <c r="BC88" s="114"/>
      <c r="BD88" s="114"/>
      <c r="BE88" s="74"/>
      <c r="BF88" s="74"/>
      <c r="BM88" s="116">
        <f t="shared" si="0"/>
        <v>0.3</v>
      </c>
      <c r="BN88" s="125">
        <f t="shared" si="1"/>
        <v>0</v>
      </c>
      <c r="BQ88" s="79"/>
    </row>
    <row r="89" spans="4:69" ht="12.75">
      <c r="D89" s="116" t="str">
        <f>VLOOKUP(E89,'PCWA Site Type'!$A$2:$C$42,3)</f>
        <v>lg</v>
      </c>
      <c r="E89" s="6">
        <v>36</v>
      </c>
      <c r="F89" s="79" t="s">
        <v>389</v>
      </c>
      <c r="G89" s="80">
        <v>39220</v>
      </c>
      <c r="H89" s="87"/>
      <c r="I89" s="87"/>
      <c r="J89" s="87"/>
      <c r="K89" s="87"/>
      <c r="L89" s="87"/>
      <c r="M89" s="87"/>
      <c r="N89" s="87"/>
      <c r="O89" s="87"/>
      <c r="P89" s="87"/>
      <c r="Q89" s="87"/>
      <c r="R89" s="87"/>
      <c r="S89" s="87"/>
      <c r="T89" s="87"/>
      <c r="U89" s="87"/>
      <c r="V89" s="87"/>
      <c r="W89" s="87"/>
      <c r="X89" s="87"/>
      <c r="Y89" s="87"/>
      <c r="Z89" s="87"/>
      <c r="AA89" s="87"/>
      <c r="AB89" s="87"/>
      <c r="AC89" s="87"/>
      <c r="AD89" s="87"/>
      <c r="AE89" s="87"/>
      <c r="AF89" s="79">
        <v>1</v>
      </c>
      <c r="AG89" s="82">
        <v>39220</v>
      </c>
      <c r="AH89" s="83" t="s">
        <v>67</v>
      </c>
      <c r="AI89" s="79" t="s">
        <v>127</v>
      </c>
      <c r="AJ89" s="83">
        <v>1</v>
      </c>
      <c r="AK89" s="84">
        <v>58</v>
      </c>
      <c r="AL89" s="79">
        <v>2</v>
      </c>
      <c r="AM89" s="79" t="s">
        <v>56</v>
      </c>
      <c r="AN89" s="79" t="s">
        <v>53</v>
      </c>
      <c r="AO89" s="79">
        <v>1</v>
      </c>
      <c r="AP89" s="85">
        <v>1.2</v>
      </c>
      <c r="AQ89" s="79" t="s">
        <v>54</v>
      </c>
      <c r="AR89" s="79" t="s">
        <v>54</v>
      </c>
      <c r="AS89" s="79">
        <v>0.7</v>
      </c>
      <c r="AT89" s="85">
        <v>0.6</v>
      </c>
      <c r="AU89" s="85">
        <v>0.19</v>
      </c>
      <c r="AV89" s="85"/>
      <c r="AW89" s="79">
        <v>16.5</v>
      </c>
      <c r="AX89" s="79" t="s">
        <v>392</v>
      </c>
      <c r="AY89" s="79" t="s">
        <v>127</v>
      </c>
      <c r="AZ89" s="79"/>
      <c r="BA89" s="79"/>
      <c r="BB89" s="87"/>
      <c r="BC89" s="87"/>
      <c r="BD89" s="87"/>
      <c r="BE89" s="116"/>
      <c r="BF89" s="116"/>
      <c r="BM89" s="116">
        <f t="shared" si="0"/>
        <v>0.7</v>
      </c>
      <c r="BN89" s="125">
        <f t="shared" si="1"/>
        <v>0.19</v>
      </c>
      <c r="BQ89" s="79"/>
    </row>
    <row r="90" spans="4:69" ht="12.75">
      <c r="D90" s="116" t="str">
        <f>VLOOKUP(E90,'PCWA Site Type'!$A$2:$C$42,3)</f>
        <v>lg</v>
      </c>
      <c r="E90" s="6">
        <v>36</v>
      </c>
      <c r="F90" s="79" t="s">
        <v>389</v>
      </c>
      <c r="G90" s="80">
        <v>39220</v>
      </c>
      <c r="H90" s="87"/>
      <c r="I90" s="87"/>
      <c r="J90" s="87"/>
      <c r="K90" s="87"/>
      <c r="L90" s="87"/>
      <c r="M90" s="87"/>
      <c r="N90" s="87"/>
      <c r="O90" s="87"/>
      <c r="P90" s="87"/>
      <c r="Q90" s="87"/>
      <c r="R90" s="87"/>
      <c r="S90" s="87"/>
      <c r="T90" s="87"/>
      <c r="U90" s="87"/>
      <c r="V90" s="87"/>
      <c r="W90" s="87"/>
      <c r="X90" s="87"/>
      <c r="Y90" s="87"/>
      <c r="Z90" s="87"/>
      <c r="AA90" s="87"/>
      <c r="AB90" s="87"/>
      <c r="AC90" s="87"/>
      <c r="AD90" s="87"/>
      <c r="AE90" s="87"/>
      <c r="AF90" s="79">
        <v>1</v>
      </c>
      <c r="AG90" s="82">
        <v>39220</v>
      </c>
      <c r="AH90" s="83" t="s">
        <v>67</v>
      </c>
      <c r="AI90" s="79" t="s">
        <v>128</v>
      </c>
      <c r="AJ90" s="83">
        <v>1</v>
      </c>
      <c r="AK90" s="84">
        <v>51</v>
      </c>
      <c r="AL90" s="79">
        <v>2</v>
      </c>
      <c r="AM90" s="79" t="s">
        <v>165</v>
      </c>
      <c r="AN90" s="79" t="s">
        <v>53</v>
      </c>
      <c r="AO90" s="79">
        <v>3</v>
      </c>
      <c r="AP90" s="85">
        <v>0.75</v>
      </c>
      <c r="AQ90" s="79" t="s">
        <v>52</v>
      </c>
      <c r="AR90" s="79" t="s">
        <v>52</v>
      </c>
      <c r="AS90" s="79">
        <v>0.7</v>
      </c>
      <c r="AT90" s="85">
        <v>0.6</v>
      </c>
      <c r="AU90" s="85"/>
      <c r="AV90" s="85"/>
      <c r="AW90" s="79">
        <v>17.5</v>
      </c>
      <c r="AX90" s="79" t="s">
        <v>259</v>
      </c>
      <c r="AY90" s="79" t="s">
        <v>128</v>
      </c>
      <c r="AZ90" s="79"/>
      <c r="BA90" s="79"/>
      <c r="BB90" s="114"/>
      <c r="BC90" s="114"/>
      <c r="BD90" s="114"/>
      <c r="BE90" s="74"/>
      <c r="BF90" s="74"/>
      <c r="BM90" s="116">
        <f t="shared" si="0"/>
        <v>0.7</v>
      </c>
      <c r="BN90" s="125">
        <f t="shared" si="1"/>
        <v>0</v>
      </c>
      <c r="BP90" s="79"/>
      <c r="BQ90" s="79"/>
    </row>
    <row r="91" spans="4:69" ht="12.75">
      <c r="D91" s="116" t="str">
        <f>VLOOKUP(E91,'PCWA Site Type'!$A$2:$C$42,3)</f>
        <v>lg</v>
      </c>
      <c r="E91" s="6">
        <v>36</v>
      </c>
      <c r="F91" s="79" t="s">
        <v>389</v>
      </c>
      <c r="G91" s="80">
        <v>39220</v>
      </c>
      <c r="H91" s="87"/>
      <c r="I91" s="87"/>
      <c r="J91" s="87"/>
      <c r="K91" s="87"/>
      <c r="L91" s="87"/>
      <c r="M91" s="87"/>
      <c r="N91" s="87"/>
      <c r="O91" s="87"/>
      <c r="P91" s="87"/>
      <c r="Q91" s="87"/>
      <c r="R91" s="87"/>
      <c r="S91" s="87"/>
      <c r="T91" s="87"/>
      <c r="U91" s="87"/>
      <c r="V91" s="87"/>
      <c r="W91" s="87"/>
      <c r="X91" s="87"/>
      <c r="Y91" s="87"/>
      <c r="Z91" s="87"/>
      <c r="AA91" s="87"/>
      <c r="AB91" s="87"/>
      <c r="AC91" s="87"/>
      <c r="AD91" s="87"/>
      <c r="AE91" s="87"/>
      <c r="AF91" s="79">
        <v>1</v>
      </c>
      <c r="AG91" s="82">
        <v>39220</v>
      </c>
      <c r="AH91" s="83" t="s">
        <v>67</v>
      </c>
      <c r="AI91" s="79" t="s">
        <v>129</v>
      </c>
      <c r="AJ91" s="83">
        <v>1</v>
      </c>
      <c r="AK91" s="84">
        <v>44</v>
      </c>
      <c r="AL91" s="79">
        <v>2</v>
      </c>
      <c r="AM91" s="79" t="s">
        <v>56</v>
      </c>
      <c r="AN91" s="79" t="s">
        <v>53</v>
      </c>
      <c r="AO91" s="79">
        <v>1</v>
      </c>
      <c r="AP91" s="85">
        <v>1.9</v>
      </c>
      <c r="AQ91" s="79" t="s">
        <v>52</v>
      </c>
      <c r="AR91" s="79" t="s">
        <v>52</v>
      </c>
      <c r="AS91" s="79">
        <v>1.1</v>
      </c>
      <c r="AT91" s="85">
        <v>1</v>
      </c>
      <c r="AU91" s="85">
        <v>0.2</v>
      </c>
      <c r="AV91" s="85">
        <v>0.01</v>
      </c>
      <c r="AW91" s="79">
        <v>18</v>
      </c>
      <c r="AX91" s="79" t="s">
        <v>394</v>
      </c>
      <c r="AY91" s="79" t="s">
        <v>129</v>
      </c>
      <c r="AZ91" s="79"/>
      <c r="BA91" s="79"/>
      <c r="BB91" s="79"/>
      <c r="BC91" s="79"/>
      <c r="BD91" s="79"/>
      <c r="BM91" s="116">
        <f t="shared" si="0"/>
        <v>1.1</v>
      </c>
      <c r="BN91" s="125">
        <f t="shared" si="1"/>
        <v>0.2</v>
      </c>
      <c r="BP91" s="79"/>
      <c r="BQ91" s="79"/>
    </row>
    <row r="92" spans="4:69" ht="12.75">
      <c r="D92" s="116" t="str">
        <f>VLOOKUP(E92,'PCWA Site Type'!$A$2:$C$42,3)</f>
        <v>lg</v>
      </c>
      <c r="E92" s="6">
        <v>36</v>
      </c>
      <c r="F92" s="79" t="s">
        <v>389</v>
      </c>
      <c r="G92" s="80">
        <v>39220</v>
      </c>
      <c r="H92" s="87"/>
      <c r="I92" s="87"/>
      <c r="J92" s="87"/>
      <c r="K92" s="87"/>
      <c r="L92" s="87"/>
      <c r="M92" s="87"/>
      <c r="N92" s="87"/>
      <c r="O92" s="87"/>
      <c r="P92" s="87"/>
      <c r="Q92" s="87"/>
      <c r="R92" s="87"/>
      <c r="S92" s="87"/>
      <c r="T92" s="87"/>
      <c r="U92" s="87"/>
      <c r="V92" s="87"/>
      <c r="W92" s="87"/>
      <c r="X92" s="87"/>
      <c r="Y92" s="87"/>
      <c r="Z92" s="87"/>
      <c r="AA92" s="87"/>
      <c r="AB92" s="87"/>
      <c r="AC92" s="87"/>
      <c r="AD92" s="87"/>
      <c r="AE92" s="87"/>
      <c r="AF92" s="79">
        <v>1</v>
      </c>
      <c r="AG92" s="82">
        <v>39220</v>
      </c>
      <c r="AH92" s="83" t="s">
        <v>67</v>
      </c>
      <c r="AI92" s="79" t="s">
        <v>132</v>
      </c>
      <c r="AJ92" s="83">
        <v>1</v>
      </c>
      <c r="AK92" s="84">
        <v>35</v>
      </c>
      <c r="AL92" s="79">
        <v>2</v>
      </c>
      <c r="AM92" s="79" t="s">
        <v>56</v>
      </c>
      <c r="AN92" s="79" t="s">
        <v>53</v>
      </c>
      <c r="AO92" s="79">
        <v>1</v>
      </c>
      <c r="AP92" s="85">
        <v>2.3</v>
      </c>
      <c r="AQ92" s="79" t="s">
        <v>52</v>
      </c>
      <c r="AR92" s="79" t="s">
        <v>52</v>
      </c>
      <c r="AS92" s="79">
        <v>1.7</v>
      </c>
      <c r="AT92" s="85">
        <v>1.4</v>
      </c>
      <c r="AU92" s="85"/>
      <c r="AV92" s="85"/>
      <c r="AW92" s="79">
        <v>18</v>
      </c>
      <c r="AX92" s="79" t="s">
        <v>394</v>
      </c>
      <c r="AY92" s="79" t="s">
        <v>132</v>
      </c>
      <c r="AZ92" s="79"/>
      <c r="BA92" s="79"/>
      <c r="BB92" s="114"/>
      <c r="BC92" s="114"/>
      <c r="BD92" s="114"/>
      <c r="BE92" s="74"/>
      <c r="BF92" s="74"/>
      <c r="BM92" s="116">
        <f t="shared" si="0"/>
        <v>1.7</v>
      </c>
      <c r="BN92" s="125">
        <f t="shared" si="1"/>
        <v>0</v>
      </c>
      <c r="BP92" s="79"/>
      <c r="BQ92" s="79"/>
    </row>
    <row r="93" spans="4:69" ht="12.75">
      <c r="D93" s="116" t="str">
        <f>VLOOKUP(E93,'PCWA Site Type'!$A$2:$C$42,3)</f>
        <v>lg</v>
      </c>
      <c r="E93" s="6">
        <v>36</v>
      </c>
      <c r="F93" s="79" t="s">
        <v>389</v>
      </c>
      <c r="G93" s="80">
        <v>39220</v>
      </c>
      <c r="H93" s="87"/>
      <c r="I93" s="87"/>
      <c r="J93" s="87"/>
      <c r="K93" s="87"/>
      <c r="L93" s="87"/>
      <c r="M93" s="87"/>
      <c r="N93" s="87"/>
      <c r="O93" s="87"/>
      <c r="P93" s="87"/>
      <c r="Q93" s="87"/>
      <c r="R93" s="87"/>
      <c r="S93" s="87"/>
      <c r="T93" s="87"/>
      <c r="U93" s="87"/>
      <c r="V93" s="87"/>
      <c r="W93" s="87"/>
      <c r="X93" s="87"/>
      <c r="Y93" s="87"/>
      <c r="Z93" s="87"/>
      <c r="AA93" s="87"/>
      <c r="AB93" s="87"/>
      <c r="AC93" s="87"/>
      <c r="AD93" s="87"/>
      <c r="AE93" s="87"/>
      <c r="AF93" s="79">
        <v>1</v>
      </c>
      <c r="AG93" s="82">
        <v>39220</v>
      </c>
      <c r="AH93" s="83" t="s">
        <v>67</v>
      </c>
      <c r="AI93" s="79" t="s">
        <v>134</v>
      </c>
      <c r="AJ93" s="83">
        <v>1</v>
      </c>
      <c r="AK93" s="84">
        <v>48</v>
      </c>
      <c r="AL93" s="79">
        <v>2</v>
      </c>
      <c r="AM93" s="79" t="s">
        <v>56</v>
      </c>
      <c r="AN93" s="79" t="s">
        <v>53</v>
      </c>
      <c r="AO93" s="79">
        <v>1</v>
      </c>
      <c r="AP93" s="85">
        <v>2.8</v>
      </c>
      <c r="AQ93" s="79" t="s">
        <v>52</v>
      </c>
      <c r="AR93" s="79" t="s">
        <v>52</v>
      </c>
      <c r="AS93" s="79">
        <v>0.4</v>
      </c>
      <c r="AT93" s="85">
        <v>0.2</v>
      </c>
      <c r="AU93" s="85"/>
      <c r="AV93" s="85"/>
      <c r="AW93" s="79">
        <v>18</v>
      </c>
      <c r="AX93" s="79" t="s">
        <v>394</v>
      </c>
      <c r="AY93" s="79" t="s">
        <v>134</v>
      </c>
      <c r="AZ93" s="79"/>
      <c r="BA93" s="79"/>
      <c r="BB93" s="114"/>
      <c r="BC93" s="114"/>
      <c r="BD93" s="114"/>
      <c r="BE93" s="74"/>
      <c r="BF93" s="74"/>
      <c r="BM93" s="116">
        <f t="shared" si="0"/>
        <v>0.4</v>
      </c>
      <c r="BN93" s="125">
        <f t="shared" si="1"/>
        <v>0</v>
      </c>
      <c r="BP93" s="79"/>
      <c r="BQ93" s="79"/>
    </row>
    <row r="94" spans="4:69" ht="12.75">
      <c r="D94" s="116" t="str">
        <f>VLOOKUP(E94,'PCWA Site Type'!$A$2:$C$42,3)</f>
        <v>lg</v>
      </c>
      <c r="E94" s="6">
        <v>36</v>
      </c>
      <c r="F94" s="79" t="s">
        <v>389</v>
      </c>
      <c r="G94" s="80">
        <v>39220</v>
      </c>
      <c r="H94" s="87"/>
      <c r="I94" s="87"/>
      <c r="J94" s="87"/>
      <c r="K94" s="87"/>
      <c r="L94" s="87"/>
      <c r="M94" s="87"/>
      <c r="N94" s="87"/>
      <c r="O94" s="87"/>
      <c r="P94" s="87"/>
      <c r="Q94" s="87"/>
      <c r="R94" s="87"/>
      <c r="S94" s="87"/>
      <c r="T94" s="87"/>
      <c r="U94" s="87"/>
      <c r="V94" s="87"/>
      <c r="W94" s="87"/>
      <c r="X94" s="87"/>
      <c r="Y94" s="87"/>
      <c r="Z94" s="87"/>
      <c r="AA94" s="87"/>
      <c r="AB94" s="87"/>
      <c r="AC94" s="87"/>
      <c r="AD94" s="87"/>
      <c r="AE94" s="87"/>
      <c r="AF94" s="79">
        <v>1</v>
      </c>
      <c r="AG94" s="82">
        <v>39220</v>
      </c>
      <c r="AH94" s="83" t="s">
        <v>67</v>
      </c>
      <c r="AI94" s="79" t="s">
        <v>138</v>
      </c>
      <c r="AJ94" s="83">
        <v>1</v>
      </c>
      <c r="AK94" s="84">
        <v>70</v>
      </c>
      <c r="AL94" s="79">
        <v>2</v>
      </c>
      <c r="AM94" s="79" t="s">
        <v>56</v>
      </c>
      <c r="AN94" s="79" t="s">
        <v>53</v>
      </c>
      <c r="AO94" s="79">
        <v>1</v>
      </c>
      <c r="AP94" s="85">
        <v>1.8</v>
      </c>
      <c r="AQ94" s="79" t="s">
        <v>52</v>
      </c>
      <c r="AR94" s="79" t="s">
        <v>52</v>
      </c>
      <c r="AS94" s="79">
        <v>0.9</v>
      </c>
      <c r="AT94" s="85">
        <v>0.7</v>
      </c>
      <c r="AU94" s="85"/>
      <c r="AV94" s="85"/>
      <c r="AW94" s="79">
        <v>18</v>
      </c>
      <c r="AX94" s="79" t="s">
        <v>394</v>
      </c>
      <c r="AY94" s="79" t="s">
        <v>138</v>
      </c>
      <c r="AZ94" s="79"/>
      <c r="BA94" s="79"/>
      <c r="BB94" s="114"/>
      <c r="BC94" s="114"/>
      <c r="BD94" s="114"/>
      <c r="BE94" s="74"/>
      <c r="BF94" s="74"/>
      <c r="BM94" s="116">
        <f t="shared" si="0"/>
        <v>0.9</v>
      </c>
      <c r="BN94" s="125">
        <f t="shared" si="1"/>
        <v>0</v>
      </c>
      <c r="BP94" s="79"/>
      <c r="BQ94" s="87"/>
    </row>
    <row r="95" spans="4:69" ht="12.75">
      <c r="D95" s="116" t="str">
        <f>VLOOKUP(E95,'PCWA Site Type'!$A$2:$C$42,3)</f>
        <v>lg</v>
      </c>
      <c r="E95" s="6">
        <v>36</v>
      </c>
      <c r="F95" s="79" t="s">
        <v>389</v>
      </c>
      <c r="G95" s="80">
        <v>39220</v>
      </c>
      <c r="H95" s="87"/>
      <c r="I95" s="87"/>
      <c r="J95" s="87"/>
      <c r="K95" s="87"/>
      <c r="L95" s="87"/>
      <c r="M95" s="87"/>
      <c r="N95" s="87"/>
      <c r="O95" s="87"/>
      <c r="P95" s="87"/>
      <c r="Q95" s="87"/>
      <c r="R95" s="87"/>
      <c r="S95" s="87"/>
      <c r="T95" s="87"/>
      <c r="U95" s="87"/>
      <c r="V95" s="87"/>
      <c r="W95" s="87"/>
      <c r="X95" s="87"/>
      <c r="Y95" s="87"/>
      <c r="Z95" s="87"/>
      <c r="AA95" s="87"/>
      <c r="AB95" s="87"/>
      <c r="AC95" s="87"/>
      <c r="AD95" s="87"/>
      <c r="AE95" s="87"/>
      <c r="AF95" s="79">
        <v>1</v>
      </c>
      <c r="AG95" s="82">
        <v>39220</v>
      </c>
      <c r="AH95" s="83" t="s">
        <v>67</v>
      </c>
      <c r="AI95" s="79" t="s">
        <v>220</v>
      </c>
      <c r="AJ95" s="83">
        <v>1</v>
      </c>
      <c r="AK95" s="84">
        <v>40</v>
      </c>
      <c r="AL95" s="79">
        <v>2</v>
      </c>
      <c r="AM95" s="79" t="s">
        <v>56</v>
      </c>
      <c r="AN95" s="79" t="s">
        <v>53</v>
      </c>
      <c r="AO95" s="79">
        <v>1</v>
      </c>
      <c r="AP95" s="85">
        <v>1.7</v>
      </c>
      <c r="AQ95" s="79" t="s">
        <v>52</v>
      </c>
      <c r="AR95" s="79" t="s">
        <v>52</v>
      </c>
      <c r="AS95" s="79">
        <v>0.9</v>
      </c>
      <c r="AT95" s="85">
        <v>0.7</v>
      </c>
      <c r="AU95" s="85"/>
      <c r="AV95" s="85"/>
      <c r="AW95" s="79">
        <v>18</v>
      </c>
      <c r="AX95" s="79" t="s">
        <v>394</v>
      </c>
      <c r="AY95" s="79" t="s">
        <v>220</v>
      </c>
      <c r="AZ95" s="79"/>
      <c r="BA95" s="79"/>
      <c r="BB95" s="114"/>
      <c r="BC95" s="114"/>
      <c r="BD95" s="114"/>
      <c r="BE95" s="74"/>
      <c r="BF95" s="74"/>
      <c r="BM95" s="116">
        <f t="shared" si="0"/>
        <v>0.9</v>
      </c>
      <c r="BN95" s="125">
        <f t="shared" si="1"/>
        <v>0</v>
      </c>
      <c r="BP95" s="79"/>
      <c r="BQ95" s="79"/>
    </row>
    <row r="96" spans="4:69" ht="12.75">
      <c r="D96" s="116" t="str">
        <f>VLOOKUP(E96,'PCWA Site Type'!$A$2:$C$42,3)</f>
        <v>lg</v>
      </c>
      <c r="E96" s="6">
        <v>36</v>
      </c>
      <c r="F96" s="79" t="s">
        <v>389</v>
      </c>
      <c r="G96" s="80">
        <v>39237</v>
      </c>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v>2</v>
      </c>
      <c r="AG96" s="82">
        <v>39237</v>
      </c>
      <c r="AH96" s="83" t="s">
        <v>67</v>
      </c>
      <c r="AI96" s="79" t="s">
        <v>221</v>
      </c>
      <c r="AJ96" s="83">
        <v>1</v>
      </c>
      <c r="AK96" s="105" t="s">
        <v>81</v>
      </c>
      <c r="AL96" s="79">
        <v>3</v>
      </c>
      <c r="AM96" s="79" t="s">
        <v>56</v>
      </c>
      <c r="AN96" s="79" t="s">
        <v>139</v>
      </c>
      <c r="AO96" s="79">
        <v>1</v>
      </c>
      <c r="AP96" s="85">
        <v>1.7</v>
      </c>
      <c r="AQ96" s="79" t="s">
        <v>52</v>
      </c>
      <c r="AR96" s="79" t="s">
        <v>52</v>
      </c>
      <c r="AS96" s="79">
        <v>1.1</v>
      </c>
      <c r="AT96" s="85">
        <v>0.9</v>
      </c>
      <c r="AU96" s="85">
        <v>0.12</v>
      </c>
      <c r="AV96" s="85"/>
      <c r="AW96" s="79">
        <v>21</v>
      </c>
      <c r="AX96" s="79" t="s">
        <v>210</v>
      </c>
      <c r="AY96" s="79" t="s">
        <v>336</v>
      </c>
      <c r="AZ96" s="79"/>
      <c r="BA96" s="79"/>
      <c r="BB96" s="79"/>
      <c r="BC96" s="79"/>
      <c r="BD96" s="79"/>
      <c r="BM96" s="116">
        <f t="shared" si="0"/>
        <v>1.1</v>
      </c>
      <c r="BN96" s="125">
        <f t="shared" si="1"/>
        <v>0.12</v>
      </c>
      <c r="BP96" s="79"/>
      <c r="BQ96" s="87"/>
    </row>
    <row r="97" spans="4:69" ht="12.75">
      <c r="D97" s="116" t="str">
        <f>VLOOKUP(E97,'PCWA Site Type'!$A$2:$C$42,3)</f>
        <v>lg</v>
      </c>
      <c r="E97" s="6">
        <v>36</v>
      </c>
      <c r="F97" s="79" t="s">
        <v>389</v>
      </c>
      <c r="G97" s="80">
        <v>39237</v>
      </c>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v>2</v>
      </c>
      <c r="AG97" s="82">
        <v>39237</v>
      </c>
      <c r="AH97" s="83" t="s">
        <v>67</v>
      </c>
      <c r="AI97" s="79" t="s">
        <v>222</v>
      </c>
      <c r="AJ97" s="83">
        <v>1</v>
      </c>
      <c r="AK97" s="105" t="s">
        <v>81</v>
      </c>
      <c r="AL97" s="79">
        <v>3</v>
      </c>
      <c r="AM97" s="79" t="s">
        <v>56</v>
      </c>
      <c r="AN97" s="79" t="s">
        <v>139</v>
      </c>
      <c r="AO97" s="79">
        <v>1</v>
      </c>
      <c r="AP97" s="85">
        <v>2.4</v>
      </c>
      <c r="AQ97" s="79" t="s">
        <v>52</v>
      </c>
      <c r="AR97" s="79" t="s">
        <v>52</v>
      </c>
      <c r="AS97" s="79">
        <v>1</v>
      </c>
      <c r="AT97" s="85">
        <v>0.7</v>
      </c>
      <c r="AU97" s="85">
        <v>0.12</v>
      </c>
      <c r="AV97" s="85"/>
      <c r="AW97" s="79">
        <v>21</v>
      </c>
      <c r="AX97" s="79" t="s">
        <v>210</v>
      </c>
      <c r="AY97" s="79" t="s">
        <v>404</v>
      </c>
      <c r="AZ97" s="79"/>
      <c r="BA97" s="79"/>
      <c r="BB97" s="79"/>
      <c r="BC97" s="79"/>
      <c r="BD97" s="79"/>
      <c r="BM97" s="116">
        <f t="shared" si="0"/>
        <v>1</v>
      </c>
      <c r="BN97" s="125">
        <f t="shared" si="1"/>
        <v>0.12</v>
      </c>
      <c r="BP97" s="79"/>
      <c r="BQ97" s="79"/>
    </row>
    <row r="98" spans="4:69" ht="12.75">
      <c r="D98" s="116" t="str">
        <f>VLOOKUP(E98,'PCWA Site Type'!$A$2:$C$42,3)</f>
        <v>lg</v>
      </c>
      <c r="E98" s="6">
        <v>38</v>
      </c>
      <c r="F98" s="79" t="s">
        <v>429</v>
      </c>
      <c r="G98" s="80">
        <v>39225</v>
      </c>
      <c r="H98" s="79" t="s">
        <v>430</v>
      </c>
      <c r="I98" s="79">
        <v>4321631</v>
      </c>
      <c r="J98" s="79">
        <v>697164</v>
      </c>
      <c r="K98" s="79">
        <v>98</v>
      </c>
      <c r="L98" s="79" t="s">
        <v>431</v>
      </c>
      <c r="M98" s="79"/>
      <c r="N98" s="79" t="s">
        <v>432</v>
      </c>
      <c r="O98" s="79"/>
      <c r="P98" s="79">
        <v>4322049</v>
      </c>
      <c r="Q98" s="79">
        <v>697723</v>
      </c>
      <c r="R98" s="79">
        <v>106</v>
      </c>
      <c r="S98" s="79" t="s">
        <v>433</v>
      </c>
      <c r="T98" s="81">
        <v>0.4076388888888889</v>
      </c>
      <c r="U98" s="81">
        <v>0.59375</v>
      </c>
      <c r="V98" s="79" t="s">
        <v>434</v>
      </c>
      <c r="W98" s="79">
        <v>21</v>
      </c>
      <c r="X98" s="79">
        <v>13.5</v>
      </c>
      <c r="Y98" s="79">
        <v>13.5</v>
      </c>
      <c r="Z98" s="79">
        <v>28.5</v>
      </c>
      <c r="AA98" s="79">
        <v>16</v>
      </c>
      <c r="AB98" s="79">
        <v>16</v>
      </c>
      <c r="AC98" s="79" t="s">
        <v>50</v>
      </c>
      <c r="AD98" s="79" t="s">
        <v>51</v>
      </c>
      <c r="AE98" s="79" t="s">
        <v>50</v>
      </c>
      <c r="AF98" s="79">
        <v>1</v>
      </c>
      <c r="AG98" s="82">
        <v>39223</v>
      </c>
      <c r="AH98" s="83" t="s">
        <v>67</v>
      </c>
      <c r="AI98" s="79" t="s">
        <v>82</v>
      </c>
      <c r="AJ98" s="83">
        <v>1</v>
      </c>
      <c r="AK98" s="79">
        <v>55</v>
      </c>
      <c r="AL98" s="79">
        <v>1</v>
      </c>
      <c r="AM98" s="79" t="s">
        <v>435</v>
      </c>
      <c r="AN98" s="79" t="s">
        <v>53</v>
      </c>
      <c r="AO98" s="79">
        <v>1</v>
      </c>
      <c r="AP98" s="85">
        <v>3.25</v>
      </c>
      <c r="AQ98" s="79" t="s">
        <v>154</v>
      </c>
      <c r="AR98" s="79" t="s">
        <v>52</v>
      </c>
      <c r="AS98" s="79">
        <v>0.9</v>
      </c>
      <c r="AT98" s="85">
        <v>0.75</v>
      </c>
      <c r="AU98" s="85">
        <v>0.14</v>
      </c>
      <c r="AV98" s="85">
        <v>0</v>
      </c>
      <c r="AW98" s="79">
        <v>18</v>
      </c>
      <c r="AX98" s="79" t="s">
        <v>436</v>
      </c>
      <c r="AY98" s="79" t="s">
        <v>68</v>
      </c>
      <c r="AZ98" s="82"/>
      <c r="BA98" s="79"/>
      <c r="BB98" s="79"/>
      <c r="BC98" s="79"/>
      <c r="BD98" s="79"/>
      <c r="BM98" s="116">
        <f t="shared" si="0"/>
        <v>0.9</v>
      </c>
      <c r="BN98" s="125">
        <f t="shared" si="1"/>
        <v>0.14</v>
      </c>
      <c r="BP98" s="79"/>
      <c r="BQ98" s="79"/>
    </row>
    <row r="99" spans="4:69" ht="12.75">
      <c r="D99" s="116" t="str">
        <f>VLOOKUP(E99,'PCWA Site Type'!$A$2:$C$42,3)</f>
        <v>lg</v>
      </c>
      <c r="E99" s="6">
        <v>38</v>
      </c>
      <c r="F99" s="79" t="s">
        <v>429</v>
      </c>
      <c r="G99" s="80">
        <v>39225</v>
      </c>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v>1</v>
      </c>
      <c r="AG99" s="82">
        <v>39223</v>
      </c>
      <c r="AH99" s="83" t="s">
        <v>67</v>
      </c>
      <c r="AI99" s="79" t="s">
        <v>89</v>
      </c>
      <c r="AJ99" s="83">
        <v>1</v>
      </c>
      <c r="AK99" s="79">
        <v>50</v>
      </c>
      <c r="AL99" s="79">
        <v>1</v>
      </c>
      <c r="AM99" s="79" t="s">
        <v>435</v>
      </c>
      <c r="AN99" s="79" t="s">
        <v>53</v>
      </c>
      <c r="AO99" s="79">
        <v>1</v>
      </c>
      <c r="AP99" s="85">
        <v>2.25</v>
      </c>
      <c r="AQ99" s="79" t="s">
        <v>154</v>
      </c>
      <c r="AR99" s="79" t="s">
        <v>52</v>
      </c>
      <c r="AS99" s="79">
        <v>0.65</v>
      </c>
      <c r="AT99" s="85">
        <v>0.25</v>
      </c>
      <c r="AU99" s="85">
        <v>0</v>
      </c>
      <c r="AV99" s="85">
        <v>0</v>
      </c>
      <c r="AW99" s="79">
        <v>18.5</v>
      </c>
      <c r="AX99" s="79" t="s">
        <v>436</v>
      </c>
      <c r="AY99" s="79" t="s">
        <v>120</v>
      </c>
      <c r="AZ99" s="82"/>
      <c r="BA99" s="79"/>
      <c r="BB99" s="79"/>
      <c r="BC99" s="79"/>
      <c r="BD99" s="79"/>
      <c r="BM99" s="116">
        <f t="shared" si="0"/>
        <v>0.65</v>
      </c>
      <c r="BN99" s="125">
        <f t="shared" si="1"/>
        <v>0</v>
      </c>
      <c r="BP99" s="79"/>
      <c r="BQ99" s="79"/>
    </row>
    <row r="100" spans="4:69" ht="12.75">
      <c r="D100" s="116" t="str">
        <f>VLOOKUP(E100,'PCWA Site Type'!$A$2:$C$42,3)</f>
        <v>lg</v>
      </c>
      <c r="E100" s="6">
        <v>38</v>
      </c>
      <c r="F100" s="79" t="s">
        <v>429</v>
      </c>
      <c r="G100" s="80">
        <v>39225</v>
      </c>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v>1</v>
      </c>
      <c r="AG100" s="82">
        <v>39223</v>
      </c>
      <c r="AH100" s="83" t="s">
        <v>67</v>
      </c>
      <c r="AI100" s="79" t="s">
        <v>92</v>
      </c>
      <c r="AJ100" s="83">
        <v>1</v>
      </c>
      <c r="AK100" s="79">
        <v>73</v>
      </c>
      <c r="AL100" s="79">
        <v>1</v>
      </c>
      <c r="AM100" s="79" t="s">
        <v>435</v>
      </c>
      <c r="AN100" s="79" t="s">
        <v>53</v>
      </c>
      <c r="AO100" s="79">
        <v>1</v>
      </c>
      <c r="AP100" s="85">
        <v>3.8</v>
      </c>
      <c r="AQ100" s="79" t="s">
        <v>154</v>
      </c>
      <c r="AR100" s="79" t="s">
        <v>52</v>
      </c>
      <c r="AS100" s="79">
        <v>1.95</v>
      </c>
      <c r="AT100" s="85">
        <v>1.8</v>
      </c>
      <c r="AU100" s="85">
        <v>0.45</v>
      </c>
      <c r="AV100" s="85">
        <v>0.03</v>
      </c>
      <c r="AW100" s="79">
        <v>18.5</v>
      </c>
      <c r="AX100" s="79" t="s">
        <v>436</v>
      </c>
      <c r="AY100" s="79" t="s">
        <v>122</v>
      </c>
      <c r="AZ100" s="82" t="s">
        <v>437</v>
      </c>
      <c r="BA100" s="79"/>
      <c r="BB100" s="79"/>
      <c r="BC100" s="79"/>
      <c r="BD100" s="79"/>
      <c r="BM100" s="116">
        <f t="shared" si="0"/>
        <v>1.95</v>
      </c>
      <c r="BN100" s="125">
        <f t="shared" si="1"/>
        <v>0.45</v>
      </c>
      <c r="BP100" s="79"/>
      <c r="BQ100" s="79"/>
    </row>
    <row r="101" spans="4:69" ht="12.75">
      <c r="D101" s="116" t="str">
        <f>VLOOKUP(E101,'PCWA Site Type'!$A$2:$C$42,3)</f>
        <v>lg</v>
      </c>
      <c r="E101" s="6">
        <v>38</v>
      </c>
      <c r="F101" s="79" t="s">
        <v>429</v>
      </c>
      <c r="G101" s="80">
        <v>39225</v>
      </c>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v>1</v>
      </c>
      <c r="AG101" s="82">
        <v>39225</v>
      </c>
      <c r="AH101" s="83" t="s">
        <v>67</v>
      </c>
      <c r="AI101" s="79" t="s">
        <v>94</v>
      </c>
      <c r="AJ101" s="83">
        <v>1</v>
      </c>
      <c r="AK101" s="79">
        <v>63</v>
      </c>
      <c r="AL101" s="79">
        <v>2</v>
      </c>
      <c r="AM101" s="79" t="s">
        <v>103</v>
      </c>
      <c r="AN101" s="79" t="s">
        <v>53</v>
      </c>
      <c r="AO101" s="79">
        <v>1</v>
      </c>
      <c r="AP101" s="85">
        <v>15</v>
      </c>
      <c r="AQ101" s="79" t="s">
        <v>154</v>
      </c>
      <c r="AR101" s="79" t="s">
        <v>52</v>
      </c>
      <c r="AS101" s="79">
        <v>1.1</v>
      </c>
      <c r="AT101" s="85">
        <v>0.8</v>
      </c>
      <c r="AU101" s="85">
        <v>0</v>
      </c>
      <c r="AV101" s="85">
        <v>0</v>
      </c>
      <c r="AW101" s="79">
        <v>14.5</v>
      </c>
      <c r="AX101" s="79" t="s">
        <v>438</v>
      </c>
      <c r="AY101" s="79" t="s">
        <v>123</v>
      </c>
      <c r="AZ101" s="79" t="s">
        <v>439</v>
      </c>
      <c r="BA101" s="79"/>
      <c r="BB101" s="79"/>
      <c r="BC101" s="79"/>
      <c r="BD101" s="79"/>
      <c r="BM101" s="116">
        <f t="shared" si="0"/>
        <v>1.1</v>
      </c>
      <c r="BN101" s="125">
        <f t="shared" si="1"/>
        <v>0</v>
      </c>
      <c r="BP101" s="79"/>
      <c r="BQ101" s="79"/>
    </row>
    <row r="102" spans="4:69" ht="12.75">
      <c r="D102" s="116" t="str">
        <f>VLOOKUP(E102,'PCWA Site Type'!$A$2:$C$42,3)</f>
        <v>lg</v>
      </c>
      <c r="E102" s="6">
        <v>38</v>
      </c>
      <c r="F102" s="79" t="s">
        <v>429</v>
      </c>
      <c r="G102" s="80">
        <v>39225</v>
      </c>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v>1</v>
      </c>
      <c r="AG102" s="82">
        <v>39225</v>
      </c>
      <c r="AH102" s="83" t="s">
        <v>67</v>
      </c>
      <c r="AI102" s="79" t="s">
        <v>440</v>
      </c>
      <c r="AJ102" s="83">
        <v>1</v>
      </c>
      <c r="AK102" s="79">
        <v>58</v>
      </c>
      <c r="AL102" s="79">
        <v>2</v>
      </c>
      <c r="AM102" s="79" t="s">
        <v>441</v>
      </c>
      <c r="AN102" s="79" t="s">
        <v>53</v>
      </c>
      <c r="AO102" s="79">
        <v>1</v>
      </c>
      <c r="AP102" s="85">
        <v>15</v>
      </c>
      <c r="AQ102" s="79" t="s">
        <v>154</v>
      </c>
      <c r="AR102" s="79" t="s">
        <v>52</v>
      </c>
      <c r="AS102" s="79">
        <v>1</v>
      </c>
      <c r="AT102" s="85">
        <v>0.7</v>
      </c>
      <c r="AU102" s="85">
        <v>0.07</v>
      </c>
      <c r="AV102" s="85">
        <v>0</v>
      </c>
      <c r="AW102" s="79">
        <v>14.5</v>
      </c>
      <c r="AX102" s="79" t="s">
        <v>438</v>
      </c>
      <c r="AY102" s="79" t="s">
        <v>124</v>
      </c>
      <c r="AZ102" s="79" t="s">
        <v>442</v>
      </c>
      <c r="BA102" s="79"/>
      <c r="BB102" s="79"/>
      <c r="BC102" s="79"/>
      <c r="BD102" s="79"/>
      <c r="BM102" s="116">
        <f t="shared" si="0"/>
        <v>1</v>
      </c>
      <c r="BN102" s="125">
        <f t="shared" si="1"/>
        <v>0.07</v>
      </c>
      <c r="BP102" s="79"/>
      <c r="BQ102" s="79"/>
    </row>
    <row r="103" spans="4:69" ht="12.75">
      <c r="D103" s="116" t="str">
        <f>VLOOKUP(E103,'PCWA Site Type'!$A$2:$C$42,3)</f>
        <v>lg</v>
      </c>
      <c r="E103" s="6">
        <v>38</v>
      </c>
      <c r="F103" s="79" t="s">
        <v>429</v>
      </c>
      <c r="G103" s="80">
        <v>39225</v>
      </c>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v>1</v>
      </c>
      <c r="AG103" s="82">
        <v>39225</v>
      </c>
      <c r="AH103" s="83" t="s">
        <v>67</v>
      </c>
      <c r="AI103" s="79" t="s">
        <v>443</v>
      </c>
      <c r="AJ103" s="83">
        <v>1</v>
      </c>
      <c r="AK103" s="79">
        <v>62</v>
      </c>
      <c r="AL103" s="79">
        <v>2</v>
      </c>
      <c r="AM103" s="79" t="s">
        <v>90</v>
      </c>
      <c r="AN103" s="79" t="s">
        <v>53</v>
      </c>
      <c r="AO103" s="79">
        <v>1</v>
      </c>
      <c r="AP103" s="85">
        <v>5</v>
      </c>
      <c r="AQ103" s="79" t="s">
        <v>154</v>
      </c>
      <c r="AR103" s="79" t="s">
        <v>52</v>
      </c>
      <c r="AS103" s="79">
        <v>0.8</v>
      </c>
      <c r="AT103" s="85">
        <v>0.6</v>
      </c>
      <c r="AU103" s="85">
        <v>0.05</v>
      </c>
      <c r="AV103" s="85">
        <v>0.07</v>
      </c>
      <c r="AW103" s="79">
        <v>14.5</v>
      </c>
      <c r="AX103" s="79">
        <v>100</v>
      </c>
      <c r="AY103" s="79" t="s">
        <v>125</v>
      </c>
      <c r="AZ103" s="79"/>
      <c r="BA103" s="79"/>
      <c r="BB103" s="79"/>
      <c r="BC103" s="79"/>
      <c r="BD103" s="79"/>
      <c r="BM103" s="116">
        <f t="shared" si="0"/>
        <v>0.8</v>
      </c>
      <c r="BN103" s="125">
        <f t="shared" si="1"/>
        <v>0.05</v>
      </c>
      <c r="BP103" s="79"/>
      <c r="BQ103" s="79"/>
    </row>
    <row r="104" spans="4:69" ht="12.75">
      <c r="D104" s="116" t="str">
        <f>VLOOKUP(E104,'PCWA Site Type'!$A$2:$C$42,3)</f>
        <v>lg</v>
      </c>
      <c r="E104" s="6">
        <v>38</v>
      </c>
      <c r="F104" s="79" t="s">
        <v>429</v>
      </c>
      <c r="G104" s="80">
        <v>39225</v>
      </c>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v>1</v>
      </c>
      <c r="AG104" s="82">
        <v>39225</v>
      </c>
      <c r="AH104" s="83" t="s">
        <v>67</v>
      </c>
      <c r="AI104" s="79" t="s">
        <v>444</v>
      </c>
      <c r="AJ104" s="83">
        <v>1</v>
      </c>
      <c r="AK104" s="79">
        <v>65</v>
      </c>
      <c r="AL104" s="79">
        <v>3</v>
      </c>
      <c r="AM104" s="79" t="s">
        <v>90</v>
      </c>
      <c r="AN104" s="79" t="s">
        <v>53</v>
      </c>
      <c r="AO104" s="79">
        <v>1</v>
      </c>
      <c r="AP104" s="85">
        <v>5</v>
      </c>
      <c r="AQ104" s="79" t="s">
        <v>154</v>
      </c>
      <c r="AR104" s="79" t="s">
        <v>52</v>
      </c>
      <c r="AS104" s="79">
        <v>0.8</v>
      </c>
      <c r="AT104" s="85">
        <v>0.6</v>
      </c>
      <c r="AU104" s="85">
        <v>0.05</v>
      </c>
      <c r="AV104" s="85">
        <v>0.07</v>
      </c>
      <c r="AW104" s="79">
        <v>14.5</v>
      </c>
      <c r="AX104" s="79">
        <v>100</v>
      </c>
      <c r="AY104" s="79" t="s">
        <v>126</v>
      </c>
      <c r="AZ104" s="79" t="s">
        <v>445</v>
      </c>
      <c r="BA104" s="79"/>
      <c r="BB104" s="79"/>
      <c r="BC104" s="79"/>
      <c r="BD104" s="79"/>
      <c r="BM104" s="116">
        <f t="shared" si="0"/>
        <v>0.8</v>
      </c>
      <c r="BN104" s="125">
        <f t="shared" si="1"/>
        <v>0.05</v>
      </c>
      <c r="BP104" s="79"/>
      <c r="BQ104" s="101"/>
    </row>
    <row r="105" spans="4:69" ht="12.75">
      <c r="D105" s="116" t="str">
        <f>VLOOKUP(E105,'PCWA Site Type'!$A$2:$C$42,3)</f>
        <v>lg</v>
      </c>
      <c r="E105" s="6">
        <v>38</v>
      </c>
      <c r="F105" s="79" t="s">
        <v>429</v>
      </c>
      <c r="G105" s="80">
        <v>39225</v>
      </c>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v>1</v>
      </c>
      <c r="AG105" s="82">
        <v>39225</v>
      </c>
      <c r="AH105" s="83" t="s">
        <v>67</v>
      </c>
      <c r="AI105" s="79" t="s">
        <v>446</v>
      </c>
      <c r="AJ105" s="83">
        <v>1</v>
      </c>
      <c r="AK105" s="79">
        <v>70</v>
      </c>
      <c r="AL105" s="79">
        <v>2</v>
      </c>
      <c r="AM105" s="79" t="s">
        <v>90</v>
      </c>
      <c r="AN105" s="79" t="s">
        <v>53</v>
      </c>
      <c r="AO105" s="79">
        <v>1</v>
      </c>
      <c r="AP105" s="85">
        <v>12</v>
      </c>
      <c r="AQ105" s="79" t="s">
        <v>154</v>
      </c>
      <c r="AR105" s="79" t="s">
        <v>52</v>
      </c>
      <c r="AS105" s="79">
        <v>0.5</v>
      </c>
      <c r="AT105" s="85">
        <v>0.2</v>
      </c>
      <c r="AU105" s="85">
        <v>0.04</v>
      </c>
      <c r="AV105" s="85">
        <v>0.04</v>
      </c>
      <c r="AW105" s="79">
        <v>14</v>
      </c>
      <c r="AX105" s="79">
        <v>100</v>
      </c>
      <c r="AY105" s="79" t="s">
        <v>127</v>
      </c>
      <c r="AZ105" s="79" t="s">
        <v>439</v>
      </c>
      <c r="BA105" s="79"/>
      <c r="BB105" s="79"/>
      <c r="BC105" s="79"/>
      <c r="BD105" s="79"/>
      <c r="BM105" s="116">
        <f t="shared" si="0"/>
        <v>0.5</v>
      </c>
      <c r="BN105" s="125">
        <f t="shared" si="1"/>
        <v>0.04</v>
      </c>
      <c r="BQ105" s="101"/>
    </row>
    <row r="106" spans="4:69" ht="12.75">
      <c r="D106" s="116" t="str">
        <f>VLOOKUP(E106,'PCWA Site Type'!$A$2:$C$42,3)</f>
        <v>lg</v>
      </c>
      <c r="E106" s="6">
        <v>38</v>
      </c>
      <c r="F106" s="79" t="s">
        <v>429</v>
      </c>
      <c r="G106" s="80">
        <v>39225</v>
      </c>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79">
        <v>1</v>
      </c>
      <c r="AG106" s="82">
        <v>39225</v>
      </c>
      <c r="AH106" s="83" t="s">
        <v>67</v>
      </c>
      <c r="AI106" s="79" t="s">
        <v>447</v>
      </c>
      <c r="AJ106" s="83">
        <v>1</v>
      </c>
      <c r="AK106" s="79">
        <v>45</v>
      </c>
      <c r="AL106" s="79">
        <v>2</v>
      </c>
      <c r="AM106" s="79" t="s">
        <v>435</v>
      </c>
      <c r="AN106" s="79" t="s">
        <v>53</v>
      </c>
      <c r="AO106" s="79">
        <v>1</v>
      </c>
      <c r="AP106" s="85">
        <v>2.2</v>
      </c>
      <c r="AQ106" s="79" t="s">
        <v>154</v>
      </c>
      <c r="AR106" s="79" t="s">
        <v>52</v>
      </c>
      <c r="AS106" s="79">
        <v>0.7</v>
      </c>
      <c r="AT106" s="85">
        <v>0.3</v>
      </c>
      <c r="AU106" s="85">
        <v>0.17</v>
      </c>
      <c r="AV106" s="85">
        <v>0.14</v>
      </c>
      <c r="AW106" s="79">
        <v>15.5</v>
      </c>
      <c r="AX106" s="79">
        <v>94</v>
      </c>
      <c r="AY106" s="79" t="s">
        <v>448</v>
      </c>
      <c r="AZ106" s="79"/>
      <c r="BA106" s="79"/>
      <c r="BB106" s="79"/>
      <c r="BC106" s="79"/>
      <c r="BD106" s="79"/>
      <c r="BM106" s="116">
        <f t="shared" si="0"/>
        <v>0.7</v>
      </c>
      <c r="BN106" s="125">
        <f t="shared" si="1"/>
        <v>0.17</v>
      </c>
      <c r="BQ106" s="79"/>
    </row>
    <row r="107" spans="4:69" ht="12.75">
      <c r="D107" s="116" t="str">
        <f>VLOOKUP(E107,'PCWA Site Type'!$A$2:$C$42,3)</f>
        <v>lg</v>
      </c>
      <c r="E107" s="6">
        <v>39</v>
      </c>
      <c r="F107" s="79" t="s">
        <v>475</v>
      </c>
      <c r="G107" s="80">
        <v>39225</v>
      </c>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79">
        <v>1</v>
      </c>
      <c r="AG107" s="82">
        <v>39225</v>
      </c>
      <c r="AH107" s="83" t="s">
        <v>67</v>
      </c>
      <c r="AI107" s="79" t="s">
        <v>82</v>
      </c>
      <c r="AJ107" s="83">
        <v>1</v>
      </c>
      <c r="AK107" s="79">
        <v>82</v>
      </c>
      <c r="AL107" s="79">
        <v>2</v>
      </c>
      <c r="AM107" s="79" t="s">
        <v>56</v>
      </c>
      <c r="AN107" s="79" t="s">
        <v>139</v>
      </c>
      <c r="AO107" s="79">
        <v>1</v>
      </c>
      <c r="AP107" s="85">
        <v>1</v>
      </c>
      <c r="AQ107" s="79" t="s">
        <v>54</v>
      </c>
      <c r="AR107" s="79" t="s">
        <v>52</v>
      </c>
      <c r="AS107" s="79">
        <v>0.15</v>
      </c>
      <c r="AT107" s="85">
        <v>0.1</v>
      </c>
      <c r="AU107" s="85">
        <v>0.34</v>
      </c>
      <c r="AV107" s="85">
        <v>0.06</v>
      </c>
      <c r="AW107" s="79">
        <v>17.5</v>
      </c>
      <c r="AX107" s="79">
        <v>108</v>
      </c>
      <c r="AY107" s="79" t="s">
        <v>68</v>
      </c>
      <c r="AZ107" s="79"/>
      <c r="BA107" s="79"/>
      <c r="BB107" s="79"/>
      <c r="BC107" s="79"/>
      <c r="BD107" s="79"/>
      <c r="BM107" s="116">
        <f t="shared" si="0"/>
        <v>0.15</v>
      </c>
      <c r="BN107" s="125">
        <f t="shared" si="1"/>
        <v>0.34</v>
      </c>
      <c r="BQ107" s="79"/>
    </row>
    <row r="108" spans="4:69" ht="12.75">
      <c r="D108" s="116" t="str">
        <f>VLOOKUP(E108,'PCWA Site Type'!$A$2:$C$42,3)</f>
        <v>lg</v>
      </c>
      <c r="E108" s="6">
        <v>39</v>
      </c>
      <c r="F108" s="79" t="s">
        <v>475</v>
      </c>
      <c r="G108" s="80">
        <v>39225</v>
      </c>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79">
        <v>1</v>
      </c>
      <c r="AG108" s="82">
        <v>39225</v>
      </c>
      <c r="AH108" s="83" t="s">
        <v>67</v>
      </c>
      <c r="AI108" s="79" t="s">
        <v>89</v>
      </c>
      <c r="AJ108" s="83">
        <v>1</v>
      </c>
      <c r="AK108" s="79">
        <v>70</v>
      </c>
      <c r="AL108" s="79">
        <v>2</v>
      </c>
      <c r="AM108" s="79" t="s">
        <v>56</v>
      </c>
      <c r="AN108" s="79" t="s">
        <v>139</v>
      </c>
      <c r="AO108" s="79">
        <v>1</v>
      </c>
      <c r="AP108" s="85">
        <v>1</v>
      </c>
      <c r="AQ108" s="79" t="s">
        <v>54</v>
      </c>
      <c r="AR108" s="79" t="s">
        <v>54</v>
      </c>
      <c r="AS108" s="79">
        <v>0.9</v>
      </c>
      <c r="AT108" s="85">
        <v>0.8</v>
      </c>
      <c r="AU108" s="85">
        <v>0.18</v>
      </c>
      <c r="AV108" s="85">
        <v>0.05</v>
      </c>
      <c r="AW108" s="79">
        <v>17.5</v>
      </c>
      <c r="AX108" s="79">
        <v>108</v>
      </c>
      <c r="AY108" s="79" t="s">
        <v>120</v>
      </c>
      <c r="AZ108" s="79"/>
      <c r="BA108" s="79"/>
      <c r="BB108" s="79"/>
      <c r="BC108" s="79"/>
      <c r="BD108" s="79"/>
      <c r="BM108" s="116">
        <f t="shared" si="0"/>
        <v>0.9</v>
      </c>
      <c r="BN108" s="125">
        <f t="shared" si="1"/>
        <v>0.18</v>
      </c>
      <c r="BP108" s="79"/>
      <c r="BQ108" s="79"/>
    </row>
    <row r="109" spans="4:69" ht="12.75">
      <c r="D109" s="116" t="str">
        <f>VLOOKUP(E109,'PCWA Site Type'!$A$2:$C$42,3)</f>
        <v>lg</v>
      </c>
      <c r="E109" s="6">
        <v>39</v>
      </c>
      <c r="F109" s="79" t="s">
        <v>475</v>
      </c>
      <c r="G109" s="80">
        <v>39225</v>
      </c>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v>1</v>
      </c>
      <c r="AG109" s="82">
        <v>39225</v>
      </c>
      <c r="AH109" s="83" t="s">
        <v>67</v>
      </c>
      <c r="AI109" s="79" t="s">
        <v>92</v>
      </c>
      <c r="AJ109" s="83">
        <v>1</v>
      </c>
      <c r="AK109" s="79">
        <v>98</v>
      </c>
      <c r="AL109" s="79">
        <v>3</v>
      </c>
      <c r="AM109" s="79" t="s">
        <v>56</v>
      </c>
      <c r="AN109" s="79" t="s">
        <v>139</v>
      </c>
      <c r="AO109" s="79">
        <v>1</v>
      </c>
      <c r="AP109" s="85">
        <v>0.4</v>
      </c>
      <c r="AQ109" s="79" t="s">
        <v>54</v>
      </c>
      <c r="AR109" s="79" t="s">
        <v>54</v>
      </c>
      <c r="AS109" s="79">
        <v>0.5</v>
      </c>
      <c r="AT109" s="85">
        <v>0.2</v>
      </c>
      <c r="AU109" s="85">
        <v>0.1</v>
      </c>
      <c r="AV109" s="85">
        <v>0.03</v>
      </c>
      <c r="AW109" s="79">
        <v>17.5</v>
      </c>
      <c r="AX109" s="79">
        <v>108</v>
      </c>
      <c r="AY109" s="79" t="s">
        <v>122</v>
      </c>
      <c r="AZ109" s="79" t="s">
        <v>476</v>
      </c>
      <c r="BA109" s="79"/>
      <c r="BB109" s="79"/>
      <c r="BC109" s="79"/>
      <c r="BD109" s="79"/>
      <c r="BM109" s="116">
        <f t="shared" si="0"/>
        <v>0.5</v>
      </c>
      <c r="BN109" s="125">
        <f t="shared" si="1"/>
        <v>0.1</v>
      </c>
      <c r="BP109" s="79"/>
      <c r="BQ109" s="79"/>
    </row>
    <row r="110" spans="4:69" ht="12.75">
      <c r="D110" s="116" t="str">
        <f>VLOOKUP(E110,'PCWA Site Type'!$A$2:$C$42,3)</f>
        <v>lg</v>
      </c>
      <c r="E110" s="6">
        <v>39</v>
      </c>
      <c r="F110" s="79" t="s">
        <v>475</v>
      </c>
      <c r="G110" s="80">
        <v>39225</v>
      </c>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v>1</v>
      </c>
      <c r="AG110" s="82">
        <v>39225</v>
      </c>
      <c r="AH110" s="83" t="s">
        <v>67</v>
      </c>
      <c r="AI110" s="79" t="s">
        <v>94</v>
      </c>
      <c r="AJ110" s="83">
        <v>1</v>
      </c>
      <c r="AK110" s="79">
        <v>98</v>
      </c>
      <c r="AL110" s="79">
        <v>3</v>
      </c>
      <c r="AM110" s="79" t="s">
        <v>54</v>
      </c>
      <c r="AN110" s="79" t="s">
        <v>93</v>
      </c>
      <c r="AO110" s="79">
        <v>1</v>
      </c>
      <c r="AP110" s="85">
        <v>2</v>
      </c>
      <c r="AQ110" s="79" t="s">
        <v>54</v>
      </c>
      <c r="AR110" s="79" t="s">
        <v>52</v>
      </c>
      <c r="AS110" s="79">
        <v>0.2</v>
      </c>
      <c r="AT110" s="85">
        <v>0.1</v>
      </c>
      <c r="AU110" s="85">
        <v>0.08</v>
      </c>
      <c r="AV110" s="85">
        <v>0.04</v>
      </c>
      <c r="AW110" s="79">
        <v>18</v>
      </c>
      <c r="AX110" s="79">
        <v>109</v>
      </c>
      <c r="AY110" s="79" t="s">
        <v>123</v>
      </c>
      <c r="AZ110" s="79"/>
      <c r="BA110" s="79"/>
      <c r="BB110" s="79"/>
      <c r="BC110" s="79"/>
      <c r="BD110" s="79"/>
      <c r="BM110" s="116">
        <f t="shared" si="0"/>
        <v>0.2</v>
      </c>
      <c r="BN110" s="125">
        <f t="shared" si="1"/>
        <v>0.08</v>
      </c>
      <c r="BP110" s="79"/>
      <c r="BQ110" s="79"/>
    </row>
    <row r="111" spans="4:69" ht="12.75">
      <c r="D111" s="116" t="str">
        <f>VLOOKUP(E111,'PCWA Site Type'!$A$2:$C$42,3)</f>
        <v>lg</v>
      </c>
      <c r="E111" s="6">
        <v>39</v>
      </c>
      <c r="F111" s="79" t="s">
        <v>475</v>
      </c>
      <c r="G111" s="80">
        <v>39244</v>
      </c>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v>2</v>
      </c>
      <c r="AG111" s="82">
        <v>39244</v>
      </c>
      <c r="AH111" s="83" t="s">
        <v>67</v>
      </c>
      <c r="AI111" s="79" t="s">
        <v>440</v>
      </c>
      <c r="AJ111" s="83">
        <v>1</v>
      </c>
      <c r="AK111" s="79">
        <v>50</v>
      </c>
      <c r="AL111" s="79">
        <v>3</v>
      </c>
      <c r="AM111" s="79" t="s">
        <v>56</v>
      </c>
      <c r="AN111" s="79" t="s">
        <v>93</v>
      </c>
      <c r="AO111" s="79">
        <v>0</v>
      </c>
      <c r="AP111" s="85">
        <v>4</v>
      </c>
      <c r="AQ111" s="79" t="s">
        <v>54</v>
      </c>
      <c r="AR111" s="79" t="s">
        <v>54</v>
      </c>
      <c r="AS111" s="79">
        <v>1</v>
      </c>
      <c r="AT111" s="85">
        <v>0.85</v>
      </c>
      <c r="AU111" s="85">
        <v>0.1</v>
      </c>
      <c r="AV111" s="85">
        <v>0</v>
      </c>
      <c r="AW111" s="79">
        <v>19</v>
      </c>
      <c r="AX111" s="79" t="s">
        <v>481</v>
      </c>
      <c r="AY111" s="79"/>
      <c r="AZ111" s="79" t="s">
        <v>482</v>
      </c>
      <c r="BA111" s="79"/>
      <c r="BB111" s="79"/>
      <c r="BC111" s="79"/>
      <c r="BD111" s="79"/>
      <c r="BM111" s="116">
        <f t="shared" si="0"/>
        <v>1</v>
      </c>
      <c r="BN111" s="125">
        <f t="shared" si="1"/>
        <v>0.1</v>
      </c>
      <c r="BP111" s="79"/>
      <c r="BQ111" s="79"/>
    </row>
    <row r="112" spans="4:69" ht="12.75">
      <c r="D112" s="116" t="str">
        <f>VLOOKUP(E112,'PCWA Site Type'!$A$2:$C$42,3)</f>
        <v>sm</v>
      </c>
      <c r="E112" s="6">
        <v>4</v>
      </c>
      <c r="F112" s="79" t="s">
        <v>65</v>
      </c>
      <c r="G112" s="80">
        <v>39219</v>
      </c>
      <c r="H112" s="79" t="s">
        <v>48</v>
      </c>
      <c r="I112" s="79">
        <v>4314552</v>
      </c>
      <c r="J112" s="79">
        <v>679847</v>
      </c>
      <c r="K112" s="79">
        <v>64</v>
      </c>
      <c r="L112" s="79">
        <v>15</v>
      </c>
      <c r="M112" s="79">
        <v>660</v>
      </c>
      <c r="N112" s="79"/>
      <c r="O112" s="79" t="s">
        <v>49</v>
      </c>
      <c r="P112" s="79">
        <v>4314653</v>
      </c>
      <c r="Q112" s="79">
        <v>679902</v>
      </c>
      <c r="R112" s="79">
        <v>69</v>
      </c>
      <c r="S112" s="79">
        <v>25</v>
      </c>
      <c r="T112" s="81">
        <v>0.4583333333333333</v>
      </c>
      <c r="U112" s="81">
        <v>0.5208333333333334</v>
      </c>
      <c r="V112" s="79" t="s">
        <v>66</v>
      </c>
      <c r="W112" s="79">
        <v>29</v>
      </c>
      <c r="X112" s="79">
        <v>19</v>
      </c>
      <c r="Y112" s="79">
        <v>24</v>
      </c>
      <c r="Z112" s="79">
        <v>33</v>
      </c>
      <c r="AA112" s="79">
        <v>17</v>
      </c>
      <c r="AB112" s="79">
        <v>17</v>
      </c>
      <c r="AC112" s="79" t="s">
        <v>50</v>
      </c>
      <c r="AD112" s="79" t="s">
        <v>51</v>
      </c>
      <c r="AE112" s="79" t="s">
        <v>50</v>
      </c>
      <c r="AF112" s="79">
        <v>1</v>
      </c>
      <c r="AG112" s="82">
        <v>39219</v>
      </c>
      <c r="AH112" s="83" t="s">
        <v>67</v>
      </c>
      <c r="AI112" s="79" t="s">
        <v>68</v>
      </c>
      <c r="AJ112" s="83">
        <v>1</v>
      </c>
      <c r="AK112" s="84">
        <v>47</v>
      </c>
      <c r="AL112" s="79">
        <v>3</v>
      </c>
      <c r="AM112" s="79" t="s">
        <v>69</v>
      </c>
      <c r="AN112" s="79" t="s">
        <v>70</v>
      </c>
      <c r="AO112" s="79">
        <v>1</v>
      </c>
      <c r="AP112" s="85">
        <v>0.05</v>
      </c>
      <c r="AQ112" s="79" t="s">
        <v>70</v>
      </c>
      <c r="AR112" s="79" t="s">
        <v>54</v>
      </c>
      <c r="AS112" s="79">
        <v>0.6</v>
      </c>
      <c r="AT112" s="85">
        <v>0.45</v>
      </c>
      <c r="AU112" s="85">
        <v>0</v>
      </c>
      <c r="AV112" s="85">
        <v>0</v>
      </c>
      <c r="AW112" s="79">
        <v>18.5</v>
      </c>
      <c r="AX112" s="79" t="s">
        <v>71</v>
      </c>
      <c r="AY112" s="79" t="s">
        <v>72</v>
      </c>
      <c r="AZ112" s="79"/>
      <c r="BA112" s="79"/>
      <c r="BB112" s="79"/>
      <c r="BC112" s="79"/>
      <c r="BD112" s="79"/>
      <c r="BP112" s="79"/>
      <c r="BQ112" s="79"/>
    </row>
    <row r="113" spans="4:69" ht="12.75">
      <c r="D113" s="116" t="str">
        <f>VLOOKUP(E113,'PCWA Site Type'!$A$2:$C$42,3)</f>
        <v>sm</v>
      </c>
      <c r="E113" s="6">
        <v>5</v>
      </c>
      <c r="F113" s="79" t="s">
        <v>77</v>
      </c>
      <c r="G113" s="86">
        <v>39219</v>
      </c>
      <c r="H113" s="87" t="s">
        <v>63</v>
      </c>
      <c r="I113" s="87">
        <v>4314803</v>
      </c>
      <c r="J113" s="87">
        <v>679004</v>
      </c>
      <c r="K113" s="87">
        <v>10</v>
      </c>
      <c r="L113" s="87"/>
      <c r="M113" s="87"/>
      <c r="N113" s="87">
        <v>431</v>
      </c>
      <c r="O113" s="87" t="s">
        <v>78</v>
      </c>
      <c r="P113" s="87" t="s">
        <v>79</v>
      </c>
      <c r="Q113" s="87"/>
      <c r="R113" s="87"/>
      <c r="S113" s="87"/>
      <c r="T113" s="88">
        <v>0.4763888888888889</v>
      </c>
      <c r="U113" s="88">
        <v>0.5902777777777778</v>
      </c>
      <c r="V113" s="87" t="s">
        <v>80</v>
      </c>
      <c r="W113" s="87">
        <v>23</v>
      </c>
      <c r="X113" s="87">
        <v>16</v>
      </c>
      <c r="Y113" s="87">
        <v>16</v>
      </c>
      <c r="Z113" s="87">
        <v>27.5</v>
      </c>
      <c r="AA113" s="87" t="s">
        <v>81</v>
      </c>
      <c r="AB113" s="87" t="s">
        <v>81</v>
      </c>
      <c r="AC113" s="87" t="s">
        <v>50</v>
      </c>
      <c r="AD113" s="87" t="s">
        <v>51</v>
      </c>
      <c r="AE113" s="87" t="s">
        <v>50</v>
      </c>
      <c r="AF113" s="87">
        <v>1</v>
      </c>
      <c r="AG113" s="89">
        <v>39219</v>
      </c>
      <c r="AH113" s="90" t="s">
        <v>67</v>
      </c>
      <c r="AI113" s="87" t="s">
        <v>82</v>
      </c>
      <c r="AJ113" s="90">
        <v>1</v>
      </c>
      <c r="AK113" s="91">
        <v>48</v>
      </c>
      <c r="AL113" s="87">
        <v>2</v>
      </c>
      <c r="AM113" s="87" t="s">
        <v>56</v>
      </c>
      <c r="AN113" s="87" t="s">
        <v>83</v>
      </c>
      <c r="AO113" s="87">
        <v>1</v>
      </c>
      <c r="AP113" s="92">
        <v>0.5</v>
      </c>
      <c r="AQ113" s="87" t="s">
        <v>54</v>
      </c>
      <c r="AR113" s="87" t="s">
        <v>52</v>
      </c>
      <c r="AS113" s="87">
        <v>0.5</v>
      </c>
      <c r="AT113" s="92">
        <v>0.3</v>
      </c>
      <c r="AU113" s="92">
        <v>0.01</v>
      </c>
      <c r="AV113" s="92">
        <v>0.07</v>
      </c>
      <c r="AW113" s="87">
        <v>16</v>
      </c>
      <c r="AX113" s="87"/>
      <c r="AY113" s="87" t="s">
        <v>84</v>
      </c>
      <c r="AZ113" s="87" t="s">
        <v>85</v>
      </c>
      <c r="BA113" s="79" t="s">
        <v>86</v>
      </c>
      <c r="BB113" s="87"/>
      <c r="BC113" s="87"/>
      <c r="BD113" s="87"/>
      <c r="BP113" s="79"/>
      <c r="BQ113" s="79"/>
    </row>
    <row r="114" spans="4:69" ht="12.75">
      <c r="D114" s="116" t="str">
        <f>VLOOKUP(E114,'PCWA Site Type'!$A$2:$C$42,3)</f>
        <v>sm</v>
      </c>
      <c r="E114" s="6">
        <v>5</v>
      </c>
      <c r="F114" s="79" t="s">
        <v>77</v>
      </c>
      <c r="G114" s="86">
        <v>39219</v>
      </c>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v>1</v>
      </c>
      <c r="AG114" s="89">
        <v>39219</v>
      </c>
      <c r="AH114" s="83" t="s">
        <v>67</v>
      </c>
      <c r="AI114" s="79" t="s">
        <v>89</v>
      </c>
      <c r="AJ114" s="90">
        <v>1</v>
      </c>
      <c r="AK114" s="84">
        <v>70</v>
      </c>
      <c r="AL114" s="79">
        <v>3</v>
      </c>
      <c r="AM114" s="79" t="s">
        <v>90</v>
      </c>
      <c r="AN114" s="79" t="s">
        <v>83</v>
      </c>
      <c r="AO114" s="79">
        <v>2</v>
      </c>
      <c r="AP114" s="85">
        <v>1.2</v>
      </c>
      <c r="AQ114" s="79" t="s">
        <v>54</v>
      </c>
      <c r="AR114" s="79" t="s">
        <v>52</v>
      </c>
      <c r="AS114" s="79">
        <v>0.45</v>
      </c>
      <c r="AT114" s="85">
        <v>0.3</v>
      </c>
      <c r="AU114" s="85">
        <v>0.13</v>
      </c>
      <c r="AV114" s="85">
        <v>0.07</v>
      </c>
      <c r="AW114" s="79">
        <v>16</v>
      </c>
      <c r="AX114" s="79"/>
      <c r="AY114" s="79" t="s">
        <v>89</v>
      </c>
      <c r="AZ114" s="79" t="s">
        <v>91</v>
      </c>
      <c r="BA114" s="79"/>
      <c r="BB114" s="79"/>
      <c r="BC114" s="79"/>
      <c r="BD114" s="79"/>
      <c r="BP114" s="79"/>
      <c r="BQ114" s="79"/>
    </row>
    <row r="115" spans="4:69" ht="12.75">
      <c r="D115" s="116" t="str">
        <f>VLOOKUP(E115,'PCWA Site Type'!$A$2:$C$42,3)</f>
        <v>sm</v>
      </c>
      <c r="E115" s="6">
        <v>5</v>
      </c>
      <c r="F115" s="79" t="s">
        <v>77</v>
      </c>
      <c r="G115" s="80">
        <v>39219</v>
      </c>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v>1</v>
      </c>
      <c r="AG115" s="82">
        <v>39219</v>
      </c>
      <c r="AH115" s="83" t="s">
        <v>67</v>
      </c>
      <c r="AI115" s="79" t="s">
        <v>92</v>
      </c>
      <c r="AJ115" s="90">
        <v>1</v>
      </c>
      <c r="AK115" s="84">
        <v>56</v>
      </c>
      <c r="AL115" s="79">
        <v>2</v>
      </c>
      <c r="AM115" s="79" t="s">
        <v>56</v>
      </c>
      <c r="AN115" s="79" t="s">
        <v>83</v>
      </c>
      <c r="AO115" s="79">
        <v>1</v>
      </c>
      <c r="AP115" s="85">
        <v>0.1</v>
      </c>
      <c r="AQ115" s="79" t="s">
        <v>54</v>
      </c>
      <c r="AR115" s="79" t="s">
        <v>52</v>
      </c>
      <c r="AS115" s="79">
        <v>0.4</v>
      </c>
      <c r="AT115" s="85">
        <v>0.15</v>
      </c>
      <c r="AU115" s="85">
        <v>0.06</v>
      </c>
      <c r="AV115" s="85">
        <v>0.1</v>
      </c>
      <c r="AW115" s="79">
        <v>16</v>
      </c>
      <c r="AX115" s="79"/>
      <c r="AY115" s="79" t="s">
        <v>92</v>
      </c>
      <c r="AZ115" s="79" t="s">
        <v>91</v>
      </c>
      <c r="BA115" s="79"/>
      <c r="BB115" s="79"/>
      <c r="BC115" s="79"/>
      <c r="BD115" s="79"/>
      <c r="BP115" s="79"/>
      <c r="BQ115" s="79"/>
    </row>
    <row r="116" spans="4:69" ht="12.75">
      <c r="D116" s="116" t="str">
        <f>VLOOKUP(E116,'PCWA Site Type'!$A$2:$C$42,3)</f>
        <v>sm</v>
      </c>
      <c r="E116" s="6">
        <v>5</v>
      </c>
      <c r="F116" s="79" t="s">
        <v>77</v>
      </c>
      <c r="G116" s="80">
        <v>39219</v>
      </c>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v>1</v>
      </c>
      <c r="AG116" s="82">
        <v>39219</v>
      </c>
      <c r="AH116" s="83" t="s">
        <v>67</v>
      </c>
      <c r="AI116" s="79" t="s">
        <v>94</v>
      </c>
      <c r="AJ116" s="90">
        <v>1</v>
      </c>
      <c r="AK116" s="84">
        <v>38</v>
      </c>
      <c r="AL116" s="79"/>
      <c r="AM116" s="79" t="s">
        <v>56</v>
      </c>
      <c r="AN116" s="79" t="s">
        <v>93</v>
      </c>
      <c r="AO116" s="79">
        <v>3</v>
      </c>
      <c r="AP116" s="85">
        <v>1.3</v>
      </c>
      <c r="AQ116" s="79" t="s">
        <v>54</v>
      </c>
      <c r="AR116" s="79" t="s">
        <v>52</v>
      </c>
      <c r="AS116" s="79">
        <v>0.6</v>
      </c>
      <c r="AT116" s="85">
        <v>0.4</v>
      </c>
      <c r="AU116" s="85">
        <v>0.14</v>
      </c>
      <c r="AV116" s="85">
        <v>0.12</v>
      </c>
      <c r="AW116" s="79">
        <v>15.5</v>
      </c>
      <c r="AX116" s="79"/>
      <c r="AY116" s="79" t="s">
        <v>94</v>
      </c>
      <c r="AZ116" s="79" t="s">
        <v>95</v>
      </c>
      <c r="BA116" s="79"/>
      <c r="BB116" s="79"/>
      <c r="BC116" s="79"/>
      <c r="BD116" s="79"/>
      <c r="BQ116" s="79"/>
    </row>
    <row r="117" spans="4:69" ht="12.75">
      <c r="D117" s="116" t="str">
        <f>VLOOKUP(E117,'PCWA Site Type'!$A$2:$C$42,3)</f>
        <v>sm</v>
      </c>
      <c r="E117" s="6">
        <v>5</v>
      </c>
      <c r="F117" s="79" t="s">
        <v>77</v>
      </c>
      <c r="G117" s="86">
        <v>39238</v>
      </c>
      <c r="H117" s="87" t="s">
        <v>63</v>
      </c>
      <c r="I117" s="87">
        <v>4314798</v>
      </c>
      <c r="J117" s="87">
        <v>679003</v>
      </c>
      <c r="K117" s="87">
        <v>129</v>
      </c>
      <c r="L117" s="87">
        <v>18</v>
      </c>
      <c r="M117" s="87"/>
      <c r="N117" s="87"/>
      <c r="O117" s="87"/>
      <c r="P117" s="87">
        <v>4315052</v>
      </c>
      <c r="Q117" s="87">
        <v>679155</v>
      </c>
      <c r="R117" s="87">
        <v>131</v>
      </c>
      <c r="S117" s="87">
        <v>32</v>
      </c>
      <c r="T117" s="88">
        <v>0.4236111111111111</v>
      </c>
      <c r="U117" s="88">
        <v>0.4548611111111111</v>
      </c>
      <c r="V117" s="87" t="s">
        <v>96</v>
      </c>
      <c r="W117" s="87">
        <v>18</v>
      </c>
      <c r="X117" s="87">
        <v>18</v>
      </c>
      <c r="Y117" s="87">
        <v>18</v>
      </c>
      <c r="Z117" s="87">
        <v>16</v>
      </c>
      <c r="AA117" s="87">
        <v>17</v>
      </c>
      <c r="AB117" s="87">
        <v>17</v>
      </c>
      <c r="AC117" s="87" t="s">
        <v>50</v>
      </c>
      <c r="AD117" s="87" t="s">
        <v>51</v>
      </c>
      <c r="AE117" s="87" t="s">
        <v>50</v>
      </c>
      <c r="AF117" s="87">
        <v>2</v>
      </c>
      <c r="AG117" s="89">
        <v>39238</v>
      </c>
      <c r="AH117" s="83" t="s">
        <v>67</v>
      </c>
      <c r="AI117" s="87" t="s">
        <v>82</v>
      </c>
      <c r="AJ117" s="90">
        <v>0</v>
      </c>
      <c r="AK117" s="91"/>
      <c r="AL117" s="87"/>
      <c r="AM117" s="87"/>
      <c r="AN117" s="87"/>
      <c r="AO117" s="87"/>
      <c r="AP117" s="92"/>
      <c r="AQ117" s="87"/>
      <c r="AR117" s="87"/>
      <c r="AS117" s="87"/>
      <c r="AT117" s="92"/>
      <c r="AU117" s="92"/>
      <c r="AV117" s="92"/>
      <c r="AW117" s="87"/>
      <c r="AX117" s="87"/>
      <c r="AY117" s="87" t="s">
        <v>97</v>
      </c>
      <c r="AZ117" s="87" t="s">
        <v>98</v>
      </c>
      <c r="BA117" s="87"/>
      <c r="BB117" s="114"/>
      <c r="BC117" s="114"/>
      <c r="BD117" s="114"/>
      <c r="BE117" s="74"/>
      <c r="BF117" s="74"/>
      <c r="BP117" s="79"/>
      <c r="BQ117" s="79"/>
    </row>
    <row r="118" spans="4:69" ht="12.75">
      <c r="D118" s="116" t="str">
        <f>VLOOKUP(E118,'PCWA Site Type'!$A$2:$C$42,3)</f>
        <v>sm</v>
      </c>
      <c r="E118" s="6">
        <v>5</v>
      </c>
      <c r="F118" s="79" t="s">
        <v>77</v>
      </c>
      <c r="G118" s="80">
        <v>39238</v>
      </c>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79">
        <v>2</v>
      </c>
      <c r="AG118" s="82">
        <v>39238</v>
      </c>
      <c r="AH118" s="83" t="s">
        <v>67</v>
      </c>
      <c r="AI118" s="79" t="s">
        <v>89</v>
      </c>
      <c r="AJ118" s="83">
        <v>0</v>
      </c>
      <c r="AK118" s="84"/>
      <c r="AL118" s="79"/>
      <c r="AM118" s="79"/>
      <c r="AN118" s="79"/>
      <c r="AO118" s="79"/>
      <c r="AP118" s="85"/>
      <c r="AQ118" s="79"/>
      <c r="AR118" s="79"/>
      <c r="AS118" s="79"/>
      <c r="AT118" s="85"/>
      <c r="AU118" s="85"/>
      <c r="AV118" s="85"/>
      <c r="AW118" s="79"/>
      <c r="AX118" s="79"/>
      <c r="AY118" s="79" t="s">
        <v>99</v>
      </c>
      <c r="AZ118" s="79" t="s">
        <v>100</v>
      </c>
      <c r="BA118" s="79"/>
      <c r="BB118" s="114"/>
      <c r="BC118" s="114"/>
      <c r="BD118" s="114"/>
      <c r="BE118" s="74"/>
      <c r="BF118" s="74"/>
      <c r="BP118" s="79"/>
      <c r="BQ118" s="79"/>
    </row>
    <row r="119" spans="4:69" ht="12.75">
      <c r="D119" s="116" t="str">
        <f>VLOOKUP(E119,'PCWA Site Type'!$A$2:$C$42,3)</f>
        <v>sm</v>
      </c>
      <c r="E119" s="6">
        <v>5</v>
      </c>
      <c r="F119" s="79" t="s">
        <v>77</v>
      </c>
      <c r="G119" s="80">
        <v>39238</v>
      </c>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79">
        <v>2</v>
      </c>
      <c r="AG119" s="82">
        <v>39238</v>
      </c>
      <c r="AH119" s="83" t="s">
        <v>67</v>
      </c>
      <c r="AI119" s="79" t="s">
        <v>92</v>
      </c>
      <c r="AJ119" s="83">
        <v>0</v>
      </c>
      <c r="AK119" s="84"/>
      <c r="AL119" s="79"/>
      <c r="AM119" s="79"/>
      <c r="AN119" s="79"/>
      <c r="AO119" s="79"/>
      <c r="AP119" s="85"/>
      <c r="AQ119" s="79"/>
      <c r="AR119" s="79"/>
      <c r="AS119" s="79"/>
      <c r="AT119" s="85"/>
      <c r="AU119" s="85"/>
      <c r="AV119" s="85"/>
      <c r="AW119" s="79"/>
      <c r="AX119" s="79"/>
      <c r="AY119" s="79" t="s">
        <v>101</v>
      </c>
      <c r="AZ119" s="79" t="s">
        <v>102</v>
      </c>
      <c r="BA119" s="79"/>
      <c r="BB119" s="114"/>
      <c r="BC119" s="114"/>
      <c r="BD119" s="114"/>
      <c r="BE119" s="74"/>
      <c r="BF119" s="74"/>
      <c r="BP119" s="101"/>
      <c r="BQ119" s="79"/>
    </row>
    <row r="120" spans="4:69" ht="12.75">
      <c r="D120" s="116" t="str">
        <f>VLOOKUP(E120,'PCWA Site Type'!$A$2:$C$42,3)</f>
        <v>sm</v>
      </c>
      <c r="E120" s="6">
        <v>5</v>
      </c>
      <c r="F120" s="79" t="s">
        <v>77</v>
      </c>
      <c r="G120" s="80">
        <v>39238</v>
      </c>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79">
        <v>2</v>
      </c>
      <c r="AG120" s="82">
        <v>39238</v>
      </c>
      <c r="AH120" s="83" t="s">
        <v>67</v>
      </c>
      <c r="AI120" s="79" t="s">
        <v>94</v>
      </c>
      <c r="AJ120" s="83">
        <v>0</v>
      </c>
      <c r="AK120" s="84"/>
      <c r="AL120" s="79"/>
      <c r="AM120" s="79"/>
      <c r="AN120" s="79"/>
      <c r="AO120" s="79"/>
      <c r="AP120" s="85"/>
      <c r="AQ120" s="79"/>
      <c r="AR120" s="79"/>
      <c r="AS120" s="79"/>
      <c r="AT120" s="85"/>
      <c r="AU120" s="85"/>
      <c r="AV120" s="85"/>
      <c r="AW120" s="79"/>
      <c r="AX120" s="79"/>
      <c r="AY120" s="79" t="s">
        <v>104</v>
      </c>
      <c r="AZ120" s="79" t="s">
        <v>105</v>
      </c>
      <c r="BA120" s="79"/>
      <c r="BB120" s="114"/>
      <c r="BC120" s="114"/>
      <c r="BD120" s="114"/>
      <c r="BE120" s="74"/>
      <c r="BF120" s="74"/>
      <c r="BP120" s="101"/>
      <c r="BQ120" s="79"/>
    </row>
    <row r="121" spans="4:69" ht="12.75">
      <c r="D121" s="116" t="str">
        <f>VLOOKUP(E121,'PCWA Site Type'!$A$2:$C$42,3)</f>
        <v>sm</v>
      </c>
      <c r="E121" s="6">
        <v>8</v>
      </c>
      <c r="F121" s="79" t="s">
        <v>114</v>
      </c>
      <c r="G121" s="80">
        <v>39223</v>
      </c>
      <c r="H121" s="79" t="s">
        <v>115</v>
      </c>
      <c r="I121" s="79">
        <v>4314141</v>
      </c>
      <c r="J121" s="79">
        <v>685728</v>
      </c>
      <c r="K121" s="79">
        <v>138</v>
      </c>
      <c r="L121" s="79">
        <v>55</v>
      </c>
      <c r="M121" s="79">
        <v>825</v>
      </c>
      <c r="N121" s="79"/>
      <c r="O121" s="79" t="s">
        <v>116</v>
      </c>
      <c r="P121" s="79">
        <v>4314265</v>
      </c>
      <c r="Q121" s="79">
        <v>686476</v>
      </c>
      <c r="R121" s="79">
        <v>146</v>
      </c>
      <c r="S121" s="79">
        <v>45</v>
      </c>
      <c r="T121" s="81">
        <v>0.4479166666666667</v>
      </c>
      <c r="U121" s="81">
        <v>0.6145833333333334</v>
      </c>
      <c r="V121" s="79" t="s">
        <v>117</v>
      </c>
      <c r="W121" s="79">
        <v>25</v>
      </c>
      <c r="X121" s="79">
        <v>15.8</v>
      </c>
      <c r="Y121" s="79">
        <v>16.5</v>
      </c>
      <c r="Z121" s="79">
        <v>20.5</v>
      </c>
      <c r="AA121" s="79">
        <v>17</v>
      </c>
      <c r="AB121" s="79">
        <v>17</v>
      </c>
      <c r="AC121" s="79" t="s">
        <v>50</v>
      </c>
      <c r="AD121" s="79" t="s">
        <v>51</v>
      </c>
      <c r="AE121" s="79" t="s">
        <v>51</v>
      </c>
      <c r="AF121" s="79">
        <v>1</v>
      </c>
      <c r="AG121" s="82">
        <v>39223</v>
      </c>
      <c r="AH121" s="83" t="s">
        <v>67</v>
      </c>
      <c r="AI121" s="79" t="s">
        <v>68</v>
      </c>
      <c r="AJ121" s="83">
        <v>1</v>
      </c>
      <c r="AK121" s="84">
        <v>50</v>
      </c>
      <c r="AL121" s="79">
        <v>1</v>
      </c>
      <c r="AM121" s="79" t="s">
        <v>56</v>
      </c>
      <c r="AN121" s="79" t="s">
        <v>53</v>
      </c>
      <c r="AO121" s="79">
        <v>2</v>
      </c>
      <c r="AP121" s="85">
        <v>1.4</v>
      </c>
      <c r="AQ121" s="79" t="s">
        <v>54</v>
      </c>
      <c r="AR121" s="79" t="s">
        <v>54</v>
      </c>
      <c r="AS121" s="79">
        <v>0.7</v>
      </c>
      <c r="AT121" s="85">
        <v>0.5</v>
      </c>
      <c r="AU121" s="85">
        <v>0.14</v>
      </c>
      <c r="AV121" s="85">
        <v>0.03</v>
      </c>
      <c r="AW121" s="79">
        <v>16.5</v>
      </c>
      <c r="AX121" s="79" t="s">
        <v>118</v>
      </c>
      <c r="AY121" s="79" t="s">
        <v>119</v>
      </c>
      <c r="AZ121" s="79"/>
      <c r="BA121" s="79">
        <v>1</v>
      </c>
      <c r="BB121" s="79"/>
      <c r="BC121" s="79"/>
      <c r="BD121" s="79"/>
      <c r="BP121" s="79"/>
      <c r="BQ121" s="79"/>
    </row>
    <row r="122" spans="4:69" ht="12.75">
      <c r="D122" s="116" t="str">
        <f>VLOOKUP(E122,'PCWA Site Type'!$A$2:$C$42,3)</f>
        <v>sm</v>
      </c>
      <c r="E122" s="6">
        <v>8</v>
      </c>
      <c r="F122" s="79" t="s">
        <v>114</v>
      </c>
      <c r="G122" s="80">
        <v>39223</v>
      </c>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v>1</v>
      </c>
      <c r="AG122" s="82">
        <v>39223</v>
      </c>
      <c r="AH122" s="83" t="s">
        <v>67</v>
      </c>
      <c r="AI122" s="79" t="s">
        <v>120</v>
      </c>
      <c r="AJ122" s="83">
        <v>1</v>
      </c>
      <c r="AK122" s="84">
        <v>85</v>
      </c>
      <c r="AL122" s="79">
        <v>2</v>
      </c>
      <c r="AM122" s="79" t="s">
        <v>90</v>
      </c>
      <c r="AN122" s="79" t="s">
        <v>53</v>
      </c>
      <c r="AO122" s="79">
        <v>3</v>
      </c>
      <c r="AP122" s="85">
        <v>3.6</v>
      </c>
      <c r="AQ122" s="79" t="s">
        <v>54</v>
      </c>
      <c r="AR122" s="79" t="s">
        <v>54</v>
      </c>
      <c r="AS122" s="79">
        <v>0.3</v>
      </c>
      <c r="AT122" s="85">
        <v>0.25</v>
      </c>
      <c r="AU122" s="85">
        <v>0.04</v>
      </c>
      <c r="AV122" s="85">
        <v>0.04</v>
      </c>
      <c r="AW122" s="79">
        <v>16.5</v>
      </c>
      <c r="AX122" s="79" t="s">
        <v>121</v>
      </c>
      <c r="AY122" s="79" t="s">
        <v>120</v>
      </c>
      <c r="AZ122" s="79"/>
      <c r="BA122" s="79">
        <v>3</v>
      </c>
      <c r="BB122" s="79"/>
      <c r="BC122" s="79"/>
      <c r="BD122" s="79"/>
      <c r="BP122" s="79"/>
      <c r="BQ122" s="79"/>
    </row>
    <row r="123" spans="4:69" ht="12.75">
      <c r="D123" s="116" t="str">
        <f>VLOOKUP(E123,'PCWA Site Type'!$A$2:$C$42,3)</f>
        <v>sm</v>
      </c>
      <c r="E123" s="6">
        <v>8</v>
      </c>
      <c r="F123" s="79" t="s">
        <v>114</v>
      </c>
      <c r="G123" s="80">
        <v>39223</v>
      </c>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v>1</v>
      </c>
      <c r="AG123" s="82">
        <v>39223</v>
      </c>
      <c r="AH123" s="83" t="s">
        <v>67</v>
      </c>
      <c r="AI123" s="79" t="s">
        <v>122</v>
      </c>
      <c r="AJ123" s="83">
        <v>1</v>
      </c>
      <c r="AK123" s="84">
        <v>60</v>
      </c>
      <c r="AL123" s="79">
        <v>2</v>
      </c>
      <c r="AM123" s="79" t="s">
        <v>90</v>
      </c>
      <c r="AN123" s="79" t="s">
        <v>53</v>
      </c>
      <c r="AO123" s="79">
        <v>3</v>
      </c>
      <c r="AP123" s="85">
        <v>2.4</v>
      </c>
      <c r="AQ123" s="79" t="s">
        <v>54</v>
      </c>
      <c r="AR123" s="79" t="s">
        <v>54</v>
      </c>
      <c r="AS123" s="79">
        <v>0.4</v>
      </c>
      <c r="AT123" s="85">
        <v>0.35</v>
      </c>
      <c r="AU123" s="85">
        <v>0.07</v>
      </c>
      <c r="AV123" s="85">
        <v>0.03</v>
      </c>
      <c r="AW123" s="79">
        <v>16</v>
      </c>
      <c r="AX123" s="79" t="s">
        <v>121</v>
      </c>
      <c r="AY123" s="79" t="s">
        <v>122</v>
      </c>
      <c r="AZ123" s="79"/>
      <c r="BA123" s="79">
        <v>5</v>
      </c>
      <c r="BB123" s="79"/>
      <c r="BC123" s="79"/>
      <c r="BD123" s="79"/>
      <c r="BP123" s="79"/>
      <c r="BQ123" s="79"/>
    </row>
    <row r="124" spans="4:69" ht="12.75">
      <c r="D124" s="116" t="str">
        <f>VLOOKUP(E124,'PCWA Site Type'!$A$2:$C$42,3)</f>
        <v>sm</v>
      </c>
      <c r="E124" s="6">
        <v>8</v>
      </c>
      <c r="F124" s="79" t="s">
        <v>114</v>
      </c>
      <c r="G124" s="80">
        <v>39223</v>
      </c>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v>1</v>
      </c>
      <c r="AG124" s="82">
        <v>39223</v>
      </c>
      <c r="AH124" s="83" t="s">
        <v>67</v>
      </c>
      <c r="AI124" s="79" t="s">
        <v>123</v>
      </c>
      <c r="AJ124" s="83">
        <v>1</v>
      </c>
      <c r="AK124" s="84">
        <v>50</v>
      </c>
      <c r="AL124" s="79">
        <v>2</v>
      </c>
      <c r="AM124" s="79" t="s">
        <v>90</v>
      </c>
      <c r="AN124" s="79" t="s">
        <v>53</v>
      </c>
      <c r="AO124" s="79">
        <v>3</v>
      </c>
      <c r="AP124" s="85">
        <v>2.5</v>
      </c>
      <c r="AQ124" s="79" t="s">
        <v>54</v>
      </c>
      <c r="AR124" s="79" t="s">
        <v>54</v>
      </c>
      <c r="AS124" s="79">
        <v>0.4</v>
      </c>
      <c r="AT124" s="85">
        <v>0.35</v>
      </c>
      <c r="AU124" s="85">
        <v>0.07</v>
      </c>
      <c r="AV124" s="85">
        <v>0.08</v>
      </c>
      <c r="AW124" s="79">
        <v>16</v>
      </c>
      <c r="AX124" s="79" t="s">
        <v>121</v>
      </c>
      <c r="AY124" s="79" t="s">
        <v>123</v>
      </c>
      <c r="AZ124" s="79"/>
      <c r="BA124" s="79">
        <v>6</v>
      </c>
      <c r="BB124" s="79"/>
      <c r="BC124" s="79"/>
      <c r="BD124" s="79"/>
      <c r="BP124" s="79"/>
      <c r="BQ124" s="79"/>
    </row>
    <row r="125" spans="4:69" ht="12.75">
      <c r="D125" s="116" t="str">
        <f>VLOOKUP(E125,'PCWA Site Type'!$A$2:$C$42,3)</f>
        <v>sm</v>
      </c>
      <c r="E125" s="6">
        <v>8</v>
      </c>
      <c r="F125" s="79" t="s">
        <v>114</v>
      </c>
      <c r="G125" s="80">
        <v>39223</v>
      </c>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v>1</v>
      </c>
      <c r="AG125" s="82">
        <v>39223</v>
      </c>
      <c r="AH125" s="83" t="s">
        <v>67</v>
      </c>
      <c r="AI125" s="79" t="s">
        <v>124</v>
      </c>
      <c r="AJ125" s="83">
        <v>1</v>
      </c>
      <c r="AK125" s="84">
        <v>80</v>
      </c>
      <c r="AL125" s="79">
        <v>2</v>
      </c>
      <c r="AM125" s="79" t="s">
        <v>90</v>
      </c>
      <c r="AN125" s="79" t="s">
        <v>53</v>
      </c>
      <c r="AO125" s="79">
        <v>3</v>
      </c>
      <c r="AP125" s="85">
        <v>1.2</v>
      </c>
      <c r="AQ125" s="79" t="s">
        <v>54</v>
      </c>
      <c r="AR125" s="79" t="s">
        <v>54</v>
      </c>
      <c r="AS125" s="79">
        <v>0.4</v>
      </c>
      <c r="AT125" s="85">
        <v>0.25</v>
      </c>
      <c r="AU125" s="85">
        <v>0.16</v>
      </c>
      <c r="AV125" s="85">
        <v>0.04</v>
      </c>
      <c r="AW125" s="79">
        <v>16</v>
      </c>
      <c r="AX125" s="79" t="s">
        <v>121</v>
      </c>
      <c r="AY125" s="79" t="s">
        <v>124</v>
      </c>
      <c r="AZ125" s="79"/>
      <c r="BA125" s="79">
        <v>7</v>
      </c>
      <c r="BB125" s="79"/>
      <c r="BC125" s="79"/>
      <c r="BD125" s="79"/>
      <c r="BP125" s="79"/>
      <c r="BQ125" s="79"/>
    </row>
    <row r="126" spans="4:69" ht="12.75">
      <c r="D126" s="116" t="str">
        <f>VLOOKUP(E126,'PCWA Site Type'!$A$2:$C$42,3)</f>
        <v>sm</v>
      </c>
      <c r="E126" s="6">
        <v>8</v>
      </c>
      <c r="F126" s="79" t="s">
        <v>114</v>
      </c>
      <c r="G126" s="80">
        <v>39223</v>
      </c>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v>1</v>
      </c>
      <c r="AG126" s="82">
        <v>39223</v>
      </c>
      <c r="AH126" s="83" t="s">
        <v>67</v>
      </c>
      <c r="AI126" s="79" t="s">
        <v>125</v>
      </c>
      <c r="AJ126" s="83">
        <v>1</v>
      </c>
      <c r="AK126" s="84">
        <v>40</v>
      </c>
      <c r="AL126" s="79">
        <v>2</v>
      </c>
      <c r="AM126" s="79" t="s">
        <v>90</v>
      </c>
      <c r="AN126" s="79" t="s">
        <v>53</v>
      </c>
      <c r="AO126" s="79">
        <v>3</v>
      </c>
      <c r="AP126" s="85">
        <v>2.1</v>
      </c>
      <c r="AQ126" s="79" t="s">
        <v>54</v>
      </c>
      <c r="AR126" s="79" t="s">
        <v>54</v>
      </c>
      <c r="AS126" s="79">
        <v>0.4</v>
      </c>
      <c r="AT126" s="85">
        <v>0.3</v>
      </c>
      <c r="AU126" s="85">
        <v>0.07</v>
      </c>
      <c r="AV126" s="85">
        <v>0.02</v>
      </c>
      <c r="AW126" s="79">
        <v>16</v>
      </c>
      <c r="AX126" s="79" t="s">
        <v>121</v>
      </c>
      <c r="AY126" s="79" t="s">
        <v>125</v>
      </c>
      <c r="AZ126" s="79"/>
      <c r="BA126" s="79">
        <v>8</v>
      </c>
      <c r="BB126" s="79"/>
      <c r="BC126" s="79"/>
      <c r="BD126" s="79"/>
      <c r="BP126" s="79"/>
      <c r="BQ126" s="79"/>
    </row>
    <row r="127" spans="4:69" ht="12.75">
      <c r="D127" s="116" t="str">
        <f>VLOOKUP(E127,'PCWA Site Type'!$A$2:$C$42,3)</f>
        <v>sm</v>
      </c>
      <c r="E127" s="6">
        <v>8</v>
      </c>
      <c r="F127" s="79" t="s">
        <v>114</v>
      </c>
      <c r="G127" s="80">
        <v>39223</v>
      </c>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v>1</v>
      </c>
      <c r="AG127" s="82">
        <v>39223</v>
      </c>
      <c r="AH127" s="83" t="s">
        <v>67</v>
      </c>
      <c r="AI127" s="79" t="s">
        <v>126</v>
      </c>
      <c r="AJ127" s="83">
        <v>1</v>
      </c>
      <c r="AK127" s="84">
        <v>35</v>
      </c>
      <c r="AL127" s="79">
        <v>2</v>
      </c>
      <c r="AM127" s="79" t="s">
        <v>90</v>
      </c>
      <c r="AN127" s="79" t="s">
        <v>53</v>
      </c>
      <c r="AO127" s="79">
        <v>3</v>
      </c>
      <c r="AP127" s="85">
        <v>0.8</v>
      </c>
      <c r="AQ127" s="79" t="s">
        <v>54</v>
      </c>
      <c r="AR127" s="79" t="s">
        <v>54</v>
      </c>
      <c r="AS127" s="79">
        <v>0.4</v>
      </c>
      <c r="AT127" s="85">
        <v>0.25</v>
      </c>
      <c r="AU127" s="85">
        <v>0.07</v>
      </c>
      <c r="AV127" s="85">
        <v>0.05</v>
      </c>
      <c r="AW127" s="79">
        <v>16</v>
      </c>
      <c r="AX127" s="79" t="s">
        <v>121</v>
      </c>
      <c r="AY127" s="79" t="s">
        <v>126</v>
      </c>
      <c r="AZ127" s="79"/>
      <c r="BA127" s="79">
        <v>9</v>
      </c>
      <c r="BB127" s="79"/>
      <c r="BC127" s="79"/>
      <c r="BD127" s="79"/>
      <c r="BP127" s="79"/>
      <c r="BQ127" s="79"/>
    </row>
    <row r="128" spans="4:69" ht="12.75">
      <c r="D128" s="116" t="str">
        <f>VLOOKUP(E128,'PCWA Site Type'!$A$2:$C$42,3)</f>
        <v>sm</v>
      </c>
      <c r="E128" s="6">
        <v>8</v>
      </c>
      <c r="F128" s="79" t="s">
        <v>114</v>
      </c>
      <c r="G128" s="80">
        <v>39223</v>
      </c>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v>1</v>
      </c>
      <c r="AG128" s="82">
        <v>39223</v>
      </c>
      <c r="AH128" s="83" t="s">
        <v>67</v>
      </c>
      <c r="AI128" s="79" t="s">
        <v>127</v>
      </c>
      <c r="AJ128" s="83">
        <v>1</v>
      </c>
      <c r="AK128" s="84">
        <v>60</v>
      </c>
      <c r="AL128" s="79">
        <v>2</v>
      </c>
      <c r="AM128" s="79" t="s">
        <v>90</v>
      </c>
      <c r="AN128" s="79" t="s">
        <v>53</v>
      </c>
      <c r="AO128" s="79">
        <v>3</v>
      </c>
      <c r="AP128" s="85">
        <v>1.3</v>
      </c>
      <c r="AQ128" s="79" t="s">
        <v>54</v>
      </c>
      <c r="AR128" s="79" t="s">
        <v>54</v>
      </c>
      <c r="AS128" s="79">
        <v>0.35</v>
      </c>
      <c r="AT128" s="85">
        <v>0.33</v>
      </c>
      <c r="AU128" s="85">
        <v>0.06</v>
      </c>
      <c r="AV128" s="85">
        <v>0.02</v>
      </c>
      <c r="AW128" s="79">
        <v>16</v>
      </c>
      <c r="AX128" s="79" t="s">
        <v>121</v>
      </c>
      <c r="AY128" s="79" t="s">
        <v>127</v>
      </c>
      <c r="AZ128" s="79"/>
      <c r="BA128" s="79">
        <v>10</v>
      </c>
      <c r="BB128" s="79"/>
      <c r="BC128" s="79"/>
      <c r="BD128" s="79"/>
      <c r="BP128" s="79"/>
      <c r="BQ128" s="87"/>
    </row>
    <row r="129" spans="4:69" ht="12.75">
      <c r="D129" s="116" t="str">
        <f>VLOOKUP(E129,'PCWA Site Type'!$A$2:$C$42,3)</f>
        <v>sm</v>
      </c>
      <c r="E129" s="6">
        <v>8</v>
      </c>
      <c r="F129" s="79" t="s">
        <v>114</v>
      </c>
      <c r="G129" s="80">
        <v>39223</v>
      </c>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v>1</v>
      </c>
      <c r="AG129" s="82">
        <v>39223</v>
      </c>
      <c r="AH129" s="83" t="s">
        <v>67</v>
      </c>
      <c r="AI129" s="79" t="s">
        <v>128</v>
      </c>
      <c r="AJ129" s="83">
        <v>1</v>
      </c>
      <c r="AK129" s="84">
        <v>70</v>
      </c>
      <c r="AL129" s="79">
        <v>3</v>
      </c>
      <c r="AM129" s="79" t="s">
        <v>90</v>
      </c>
      <c r="AN129" s="79" t="s">
        <v>53</v>
      </c>
      <c r="AO129" s="79">
        <v>3</v>
      </c>
      <c r="AP129" s="85">
        <v>2.2</v>
      </c>
      <c r="AQ129" s="79" t="s">
        <v>54</v>
      </c>
      <c r="AR129" s="79" t="s">
        <v>54</v>
      </c>
      <c r="AS129" s="79">
        <v>0.5</v>
      </c>
      <c r="AT129" s="85">
        <v>0.33</v>
      </c>
      <c r="AU129" s="85">
        <v>0.12</v>
      </c>
      <c r="AV129" s="85">
        <v>0.12</v>
      </c>
      <c r="AW129" s="79">
        <v>16</v>
      </c>
      <c r="AX129" s="79" t="s">
        <v>121</v>
      </c>
      <c r="AY129" s="79" t="s">
        <v>128</v>
      </c>
      <c r="AZ129" s="79"/>
      <c r="BA129" s="79">
        <v>11</v>
      </c>
      <c r="BB129" s="79"/>
      <c r="BC129" s="79"/>
      <c r="BD129" s="79"/>
      <c r="BP129" s="79"/>
      <c r="BQ129" s="101"/>
    </row>
    <row r="130" spans="4:69" ht="12.75">
      <c r="D130" s="116" t="str">
        <f>VLOOKUP(E130,'PCWA Site Type'!$A$2:$C$42,3)</f>
        <v>sm</v>
      </c>
      <c r="E130" s="6">
        <v>8</v>
      </c>
      <c r="F130" s="79" t="s">
        <v>114</v>
      </c>
      <c r="G130" s="80">
        <v>39223</v>
      </c>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79">
        <v>1</v>
      </c>
      <c r="AG130" s="82">
        <v>39223</v>
      </c>
      <c r="AH130" s="83" t="s">
        <v>67</v>
      </c>
      <c r="AI130" s="79" t="s">
        <v>129</v>
      </c>
      <c r="AJ130" s="83">
        <v>1</v>
      </c>
      <c r="AK130" s="84">
        <v>40</v>
      </c>
      <c r="AL130" s="79">
        <v>1</v>
      </c>
      <c r="AM130" s="79" t="s">
        <v>56</v>
      </c>
      <c r="AN130" s="79" t="s">
        <v>130</v>
      </c>
      <c r="AO130" s="79">
        <v>3</v>
      </c>
      <c r="AP130" s="85">
        <v>0.8</v>
      </c>
      <c r="AQ130" s="79" t="s">
        <v>54</v>
      </c>
      <c r="AR130" s="79" t="s">
        <v>54</v>
      </c>
      <c r="AS130" s="79">
        <v>0.47</v>
      </c>
      <c r="AT130" s="85">
        <v>0.25</v>
      </c>
      <c r="AU130" s="85">
        <v>0.27</v>
      </c>
      <c r="AV130" s="85">
        <v>0.01</v>
      </c>
      <c r="AW130" s="79">
        <v>16</v>
      </c>
      <c r="AX130" s="79" t="s">
        <v>76</v>
      </c>
      <c r="AY130" s="79" t="s">
        <v>129</v>
      </c>
      <c r="AZ130" s="79"/>
      <c r="BA130" s="79">
        <v>13</v>
      </c>
      <c r="BB130" s="79"/>
      <c r="BC130" s="79"/>
      <c r="BD130" s="79"/>
      <c r="BP130" s="76"/>
      <c r="BQ130" s="87"/>
    </row>
    <row r="131" spans="4:69" ht="12.75">
      <c r="D131" s="116" t="str">
        <f>VLOOKUP(E131,'PCWA Site Type'!$A$2:$C$42,3)</f>
        <v>sm</v>
      </c>
      <c r="E131" s="6">
        <v>8</v>
      </c>
      <c r="F131" s="79" t="s">
        <v>114</v>
      </c>
      <c r="G131" s="80">
        <v>39223</v>
      </c>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79">
        <v>1</v>
      </c>
      <c r="AG131" s="82">
        <v>39223</v>
      </c>
      <c r="AH131" s="83" t="s">
        <v>67</v>
      </c>
      <c r="AI131" s="79" t="s">
        <v>132</v>
      </c>
      <c r="AJ131" s="83">
        <v>1</v>
      </c>
      <c r="AK131" s="84">
        <v>36</v>
      </c>
      <c r="AL131" s="79">
        <v>1</v>
      </c>
      <c r="AM131" s="79" t="s">
        <v>90</v>
      </c>
      <c r="AN131" s="79" t="s">
        <v>130</v>
      </c>
      <c r="AO131" s="79">
        <v>2</v>
      </c>
      <c r="AP131" s="85">
        <v>1.9</v>
      </c>
      <c r="AQ131" s="79" t="s">
        <v>133</v>
      </c>
      <c r="AR131" s="79" t="s">
        <v>52</v>
      </c>
      <c r="AS131" s="79">
        <v>0.9</v>
      </c>
      <c r="AT131" s="85">
        <v>0.58</v>
      </c>
      <c r="AU131" s="85">
        <v>0.14</v>
      </c>
      <c r="AV131" s="85">
        <v>0.04</v>
      </c>
      <c r="AW131" s="79">
        <v>17</v>
      </c>
      <c r="AX131" s="79" t="s">
        <v>76</v>
      </c>
      <c r="AY131" s="79" t="s">
        <v>132</v>
      </c>
      <c r="AZ131" s="79"/>
      <c r="BA131" s="79">
        <v>17</v>
      </c>
      <c r="BB131" s="79"/>
      <c r="BC131" s="79"/>
      <c r="BD131" s="79"/>
      <c r="BP131" s="87"/>
      <c r="BQ131" s="79"/>
    </row>
    <row r="132" spans="4:69" ht="12.75">
      <c r="D132" s="116" t="str">
        <f>VLOOKUP(E132,'PCWA Site Type'!$A$2:$C$42,3)</f>
        <v>sm</v>
      </c>
      <c r="E132" s="6">
        <v>8</v>
      </c>
      <c r="F132" s="79" t="s">
        <v>114</v>
      </c>
      <c r="G132" s="80">
        <v>39223</v>
      </c>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79">
        <v>1</v>
      </c>
      <c r="AG132" s="82">
        <v>39223</v>
      </c>
      <c r="AH132" s="83" t="s">
        <v>67</v>
      </c>
      <c r="AI132" s="79" t="s">
        <v>134</v>
      </c>
      <c r="AJ132" s="83">
        <v>1</v>
      </c>
      <c r="AK132" s="84">
        <v>60</v>
      </c>
      <c r="AL132" s="79">
        <v>2</v>
      </c>
      <c r="AM132" s="79" t="s">
        <v>103</v>
      </c>
      <c r="AN132" s="79" t="s">
        <v>130</v>
      </c>
      <c r="AO132" s="79">
        <v>2</v>
      </c>
      <c r="AP132" s="85">
        <v>0.7</v>
      </c>
      <c r="AQ132" s="79" t="s">
        <v>133</v>
      </c>
      <c r="AR132" s="79" t="s">
        <v>54</v>
      </c>
      <c r="AS132" s="79">
        <v>0.5</v>
      </c>
      <c r="AT132" s="85">
        <v>0.48</v>
      </c>
      <c r="AU132" s="85">
        <v>0.05</v>
      </c>
      <c r="AV132" s="85">
        <v>0.02</v>
      </c>
      <c r="AW132" s="79">
        <v>17.5</v>
      </c>
      <c r="AX132" s="79" t="s">
        <v>76</v>
      </c>
      <c r="AY132" s="79" t="s">
        <v>134</v>
      </c>
      <c r="AZ132" s="79"/>
      <c r="BA132" s="79">
        <v>18</v>
      </c>
      <c r="BB132" s="79"/>
      <c r="BC132" s="79"/>
      <c r="BD132" s="79"/>
      <c r="BP132" s="79"/>
      <c r="BQ132" s="79"/>
    </row>
    <row r="133" spans="4:69" ht="12.75">
      <c r="D133" s="116" t="str">
        <f>VLOOKUP(E133,'PCWA Site Type'!$A$2:$C$42,3)</f>
        <v>sm</v>
      </c>
      <c r="E133" s="6">
        <v>8</v>
      </c>
      <c r="F133" s="79" t="s">
        <v>114</v>
      </c>
      <c r="G133" s="86">
        <v>39239</v>
      </c>
      <c r="H133" s="87" t="s">
        <v>135</v>
      </c>
      <c r="I133" s="87"/>
      <c r="J133" s="87"/>
      <c r="K133" s="87">
        <v>138</v>
      </c>
      <c r="L133" s="87"/>
      <c r="M133" s="87">
        <v>800</v>
      </c>
      <c r="N133" s="87"/>
      <c r="O133" s="87" t="s">
        <v>136</v>
      </c>
      <c r="P133" s="87"/>
      <c r="Q133" s="87"/>
      <c r="R133" s="87">
        <v>146</v>
      </c>
      <c r="S133" s="87"/>
      <c r="T133" s="88">
        <v>0.4270833333333333</v>
      </c>
      <c r="U133" s="88">
        <v>0.607638888888889</v>
      </c>
      <c r="V133" s="87" t="s">
        <v>137</v>
      </c>
      <c r="W133" s="87">
        <v>19.5</v>
      </c>
      <c r="X133" s="87">
        <v>16</v>
      </c>
      <c r="Y133" s="87"/>
      <c r="Z133" s="87">
        <v>20.5</v>
      </c>
      <c r="AA133" s="87">
        <v>16</v>
      </c>
      <c r="AB133" s="87"/>
      <c r="AC133" s="87" t="s">
        <v>50</v>
      </c>
      <c r="AD133" s="87" t="s">
        <v>51</v>
      </c>
      <c r="AE133" s="87" t="s">
        <v>50</v>
      </c>
      <c r="AF133" s="87">
        <v>2</v>
      </c>
      <c r="AG133" s="89">
        <v>39239</v>
      </c>
      <c r="AH133" s="83" t="s">
        <v>67</v>
      </c>
      <c r="AI133" s="87" t="s">
        <v>138</v>
      </c>
      <c r="AJ133" s="90">
        <v>1</v>
      </c>
      <c r="AK133" s="91">
        <v>54</v>
      </c>
      <c r="AL133" s="87">
        <v>3</v>
      </c>
      <c r="AM133" s="87" t="s">
        <v>90</v>
      </c>
      <c r="AN133" s="87" t="s">
        <v>139</v>
      </c>
      <c r="AO133" s="87">
        <v>2</v>
      </c>
      <c r="AP133" s="92">
        <v>1.1</v>
      </c>
      <c r="AQ133" s="87" t="s">
        <v>54</v>
      </c>
      <c r="AR133" s="87" t="s">
        <v>54</v>
      </c>
      <c r="AS133" s="87">
        <v>0.45</v>
      </c>
      <c r="AT133" s="92">
        <v>0.3</v>
      </c>
      <c r="AU133" s="92">
        <v>0.47</v>
      </c>
      <c r="AV133" s="92">
        <v>0.1</v>
      </c>
      <c r="AW133" s="87">
        <v>15</v>
      </c>
      <c r="AX133" s="87" t="s">
        <v>140</v>
      </c>
      <c r="AY133" s="87" t="s">
        <v>141</v>
      </c>
      <c r="AZ133" s="87"/>
      <c r="BA133" s="79">
        <v>19</v>
      </c>
      <c r="BB133" s="87"/>
      <c r="BC133" s="87"/>
      <c r="BD133" s="87"/>
      <c r="BP133" s="79"/>
      <c r="BQ133" s="79"/>
    </row>
    <row r="134" ht="12.75">
      <c r="BP134" s="79"/>
    </row>
    <row r="135" ht="12.75">
      <c r="AT135" s="121"/>
    </row>
    <row r="136" spans="2:46" ht="12.75">
      <c r="B136" s="116" t="s">
        <v>617</v>
      </c>
      <c r="AT136" s="121"/>
    </row>
    <row r="137" spans="2:46" ht="12.75">
      <c r="B137" s="116">
        <v>0.5</v>
      </c>
      <c r="AT137" s="121"/>
    </row>
    <row r="138" spans="2:46" ht="12.75">
      <c r="B138" s="116" t="s">
        <v>616</v>
      </c>
      <c r="AT138" s="121"/>
    </row>
    <row r="139" spans="2:46" ht="12.75">
      <c r="B139" s="116">
        <v>2</v>
      </c>
      <c r="E139" t="s">
        <v>504</v>
      </c>
      <c r="H139">
        <f>SUM(H141:H167)</f>
        <v>122</v>
      </c>
      <c r="AT139" s="121"/>
    </row>
    <row r="140" spans="2:9" ht="12.75">
      <c r="B140" s="116" t="s">
        <v>614</v>
      </c>
      <c r="C140" s="116" t="s">
        <v>615</v>
      </c>
      <c r="D140" s="116" t="s">
        <v>493</v>
      </c>
      <c r="E140" t="s">
        <v>494</v>
      </c>
      <c r="F140" t="s">
        <v>729</v>
      </c>
      <c r="G140" t="s">
        <v>730</v>
      </c>
      <c r="H140" t="s">
        <v>505</v>
      </c>
      <c r="I140" t="s">
        <v>507</v>
      </c>
    </row>
    <row r="141" spans="1:43" ht="12.75">
      <c r="A141" s="74" t="str">
        <f>"0-"&amp;TEXT(D141,"#")</f>
        <v>0-2</v>
      </c>
      <c r="B141" s="116">
        <f>C141/$B$139+$B$137</f>
        <v>1</v>
      </c>
      <c r="C141" s="74">
        <v>1</v>
      </c>
      <c r="D141" s="116">
        <v>2</v>
      </c>
      <c r="E141">
        <f>CONVERT(D141,"cm","ft")</f>
        <v>0.06561679790026247</v>
      </c>
      <c r="F141">
        <f aca="true" t="array" ref="F141:F167">FREQUENCY(AU2:AU111,E141:E167)</f>
        <v>31</v>
      </c>
      <c r="G141">
        <f aca="true" t="array" ref="G141:G167">FREQUENCY(AU112:AU133,E141:E167)</f>
        <v>6</v>
      </c>
      <c r="H141">
        <f aca="true" t="array" ref="H141:H167">FREQUENCY(AU2:AU133,E141:E167)</f>
        <v>37</v>
      </c>
      <c r="I141">
        <f aca="true" t="array" ref="I141:I167">FREQUENCY(AU82:AU97,E141:E167)</f>
        <v>3</v>
      </c>
      <c r="AO141" s="155"/>
      <c r="AP141" s="155" t="s">
        <v>636</v>
      </c>
      <c r="AQ141" s="155" t="s">
        <v>635</v>
      </c>
    </row>
    <row r="142" spans="1:43" ht="12.75">
      <c r="A142" s="116" t="str">
        <f>TEXT(D141,"#")&amp;"-"&amp;TEXT(D142,"#")</f>
        <v>2-4</v>
      </c>
      <c r="B142" s="116">
        <f aca="true" t="shared" si="2" ref="B142:B167">C142/$B$139+$B$137</f>
        <v>2</v>
      </c>
      <c r="C142" s="116">
        <f>AVERAGE(D141:D142)</f>
        <v>3</v>
      </c>
      <c r="D142" s="116">
        <v>4</v>
      </c>
      <c r="E142">
        <f>CONVERT(D142,"cm","ft")</f>
        <v>0.13123359580052493</v>
      </c>
      <c r="F142">
        <v>29</v>
      </c>
      <c r="G142">
        <v>6</v>
      </c>
      <c r="H142">
        <v>35</v>
      </c>
      <c r="I142">
        <v>3</v>
      </c>
      <c r="AM142" s="79"/>
      <c r="AO142" s="155" t="s">
        <v>720</v>
      </c>
      <c r="AP142" s="155">
        <f aca="true" t="shared" si="3" ref="AP142:AP151">COUNTIF($AQ$2:$AQ$133,AO142)</f>
        <v>0</v>
      </c>
      <c r="AQ142" s="155">
        <f aca="true" t="shared" si="4" ref="AQ142:AQ151">COUNTIF($AR$2:$AR$133,AO142)</f>
        <v>0</v>
      </c>
    </row>
    <row r="143" spans="1:43" ht="12.75">
      <c r="A143" s="116" t="str">
        <f aca="true" t="shared" si="5" ref="A143:A167">TEXT(D142,"#")&amp;"-"&amp;TEXT(D143,"#")</f>
        <v>4-6</v>
      </c>
      <c r="B143" s="116">
        <f t="shared" si="2"/>
        <v>3</v>
      </c>
      <c r="C143" s="116">
        <f aca="true" t="shared" si="6" ref="C143:C167">AVERAGE(D142:D143)</f>
        <v>5</v>
      </c>
      <c r="D143" s="116">
        <v>6</v>
      </c>
      <c r="E143">
        <f>CONVERT(D143,"cm","ft")</f>
        <v>0.1968503937007874</v>
      </c>
      <c r="F143">
        <v>16</v>
      </c>
      <c r="G143">
        <v>4</v>
      </c>
      <c r="H143">
        <v>20</v>
      </c>
      <c r="I143">
        <v>1</v>
      </c>
      <c r="AM143" s="101"/>
      <c r="AO143" s="155" t="s">
        <v>716</v>
      </c>
      <c r="AP143" s="155">
        <f t="shared" si="3"/>
        <v>0</v>
      </c>
      <c r="AQ143" s="155">
        <f t="shared" si="4"/>
        <v>0</v>
      </c>
    </row>
    <row r="144" spans="1:43" ht="12.75">
      <c r="A144" s="116" t="str">
        <f t="shared" si="5"/>
        <v>6-8</v>
      </c>
      <c r="B144" s="116">
        <f t="shared" si="2"/>
        <v>4</v>
      </c>
      <c r="C144" s="116">
        <f t="shared" si="6"/>
        <v>7</v>
      </c>
      <c r="D144" s="116">
        <v>8</v>
      </c>
      <c r="E144">
        <f>CONVERT(D144,"cm","ft")</f>
        <v>0.26246719160104987</v>
      </c>
      <c r="F144">
        <v>6</v>
      </c>
      <c r="G144">
        <v>0</v>
      </c>
      <c r="H144">
        <v>6</v>
      </c>
      <c r="I144">
        <v>2</v>
      </c>
      <c r="AM144" s="79"/>
      <c r="AO144" s="174" t="s">
        <v>106</v>
      </c>
      <c r="AP144" s="155">
        <f t="shared" si="3"/>
        <v>4</v>
      </c>
      <c r="AQ144" s="155">
        <f t="shared" si="4"/>
        <v>0</v>
      </c>
    </row>
    <row r="145" spans="1:43" ht="12.75">
      <c r="A145" s="116" t="str">
        <f t="shared" si="5"/>
        <v>8-10</v>
      </c>
      <c r="B145" s="116">
        <f t="shared" si="2"/>
        <v>5</v>
      </c>
      <c r="C145" s="116">
        <f t="shared" si="6"/>
        <v>9</v>
      </c>
      <c r="D145" s="116">
        <v>10</v>
      </c>
      <c r="E145">
        <f>CONVERT(D145,"cm","ft")</f>
        <v>0.32808398950131235</v>
      </c>
      <c r="F145">
        <v>3</v>
      </c>
      <c r="G145">
        <v>1</v>
      </c>
      <c r="H145">
        <v>4</v>
      </c>
      <c r="I145">
        <v>0</v>
      </c>
      <c r="AM145" s="79"/>
      <c r="AO145" s="173" t="s">
        <v>163</v>
      </c>
      <c r="AP145" s="155">
        <f t="shared" si="3"/>
        <v>2</v>
      </c>
      <c r="AQ145" s="155">
        <f t="shared" si="4"/>
        <v>0</v>
      </c>
    </row>
    <row r="146" spans="1:43" ht="12.75">
      <c r="A146" s="116" t="str">
        <f t="shared" si="5"/>
        <v>10-12</v>
      </c>
      <c r="B146" s="116">
        <f t="shared" si="2"/>
        <v>6</v>
      </c>
      <c r="C146" s="116">
        <f t="shared" si="6"/>
        <v>11</v>
      </c>
      <c r="D146" s="116">
        <v>12</v>
      </c>
      <c r="E146">
        <f>CONVERT(D146,"cm","ft")</f>
        <v>0.3937007874015748</v>
      </c>
      <c r="F146">
        <v>12</v>
      </c>
      <c r="G146">
        <v>0</v>
      </c>
      <c r="H146">
        <v>12</v>
      </c>
      <c r="I146">
        <v>0</v>
      </c>
      <c r="AM146" s="79"/>
      <c r="AO146" s="174" t="s">
        <v>54</v>
      </c>
      <c r="AP146" s="155">
        <f t="shared" si="3"/>
        <v>77</v>
      </c>
      <c r="AQ146" s="155">
        <f t="shared" si="4"/>
        <v>68</v>
      </c>
    </row>
    <row r="147" spans="1:43" ht="12.75">
      <c r="A147" s="116" t="str">
        <f t="shared" si="5"/>
        <v>12-14</v>
      </c>
      <c r="B147" s="116">
        <f t="shared" si="2"/>
        <v>7</v>
      </c>
      <c r="C147" s="116">
        <f t="shared" si="6"/>
        <v>13</v>
      </c>
      <c r="D147" s="116">
        <v>14</v>
      </c>
      <c r="E147">
        <f>CONVERT(D147,"cm","ft")</f>
        <v>0.45931758530183725</v>
      </c>
      <c r="F147">
        <v>1</v>
      </c>
      <c r="G147">
        <v>0</v>
      </c>
      <c r="H147">
        <v>1</v>
      </c>
      <c r="I147">
        <v>0</v>
      </c>
      <c r="AM147" s="79"/>
      <c r="AO147" s="174" t="s">
        <v>133</v>
      </c>
      <c r="AP147" s="155">
        <f t="shared" si="3"/>
        <v>18</v>
      </c>
      <c r="AQ147" s="155">
        <f t="shared" si="4"/>
        <v>0</v>
      </c>
    </row>
    <row r="148" spans="1:43" ht="12.75">
      <c r="A148" s="116" t="str">
        <f t="shared" si="5"/>
        <v>14-16</v>
      </c>
      <c r="B148" s="116">
        <f t="shared" si="2"/>
        <v>8</v>
      </c>
      <c r="C148" s="116">
        <f t="shared" si="6"/>
        <v>15</v>
      </c>
      <c r="D148" s="116">
        <v>16</v>
      </c>
      <c r="E148">
        <f>CONVERT(D148,"cm","ft")</f>
        <v>0.5249343832020997</v>
      </c>
      <c r="F148">
        <v>1</v>
      </c>
      <c r="G148">
        <v>1</v>
      </c>
      <c r="H148">
        <v>2</v>
      </c>
      <c r="I148">
        <v>1</v>
      </c>
      <c r="AM148" s="79"/>
      <c r="AN148" s="79"/>
      <c r="AO148" s="174" t="s">
        <v>52</v>
      </c>
      <c r="AP148" s="155">
        <f t="shared" si="3"/>
        <v>11</v>
      </c>
      <c r="AQ148" s="155">
        <f t="shared" si="4"/>
        <v>59</v>
      </c>
    </row>
    <row r="149" spans="1:43" ht="12.75">
      <c r="A149" s="116" t="str">
        <f t="shared" si="5"/>
        <v>16-18</v>
      </c>
      <c r="B149" s="116">
        <f t="shared" si="2"/>
        <v>9</v>
      </c>
      <c r="C149" s="116">
        <f t="shared" si="6"/>
        <v>17</v>
      </c>
      <c r="D149" s="116">
        <v>18</v>
      </c>
      <c r="E149">
        <f>CONVERT(D149,"cm","ft")</f>
        <v>0.5905511811023622</v>
      </c>
      <c r="F149">
        <v>3</v>
      </c>
      <c r="G149">
        <v>0</v>
      </c>
      <c r="H149">
        <v>3</v>
      </c>
      <c r="I149">
        <v>0</v>
      </c>
      <c r="AM149" s="79"/>
      <c r="AO149" s="174" t="s">
        <v>160</v>
      </c>
      <c r="AP149" s="155">
        <f t="shared" si="3"/>
        <v>5</v>
      </c>
      <c r="AQ149" s="155">
        <f t="shared" si="4"/>
        <v>0</v>
      </c>
    </row>
    <row r="150" spans="1:43" ht="12.75">
      <c r="A150" s="116" t="str">
        <f t="shared" si="5"/>
        <v>18-20</v>
      </c>
      <c r="B150" s="116">
        <f t="shared" si="2"/>
        <v>10</v>
      </c>
      <c r="C150" s="116">
        <f t="shared" si="6"/>
        <v>19</v>
      </c>
      <c r="D150" s="116">
        <v>20</v>
      </c>
      <c r="E150">
        <f>CONVERT(D150,"cm","ft")</f>
        <v>0.6561679790026247</v>
      </c>
      <c r="F150">
        <v>1</v>
      </c>
      <c r="G150">
        <v>0</v>
      </c>
      <c r="H150">
        <v>1</v>
      </c>
      <c r="I150">
        <v>0</v>
      </c>
      <c r="AO150" s="174" t="s">
        <v>70</v>
      </c>
      <c r="AP150" s="155">
        <f t="shared" si="3"/>
        <v>2</v>
      </c>
      <c r="AQ150" s="155">
        <f t="shared" si="4"/>
        <v>1</v>
      </c>
    </row>
    <row r="151" spans="1:43" ht="12.75">
      <c r="A151" s="116" t="str">
        <f t="shared" si="5"/>
        <v>20-22</v>
      </c>
      <c r="B151" s="116">
        <f t="shared" si="2"/>
        <v>11</v>
      </c>
      <c r="C151" s="116">
        <f t="shared" si="6"/>
        <v>21</v>
      </c>
      <c r="D151" s="116">
        <v>22</v>
      </c>
      <c r="E151">
        <f>CONVERT(D151,"cm","ft")</f>
        <v>0.7217847769028871</v>
      </c>
      <c r="F151">
        <v>0</v>
      </c>
      <c r="G151">
        <v>0</v>
      </c>
      <c r="H151">
        <v>0</v>
      </c>
      <c r="I151">
        <v>0</v>
      </c>
      <c r="AO151" s="174" t="s">
        <v>154</v>
      </c>
      <c r="AP151" s="155">
        <f t="shared" si="3"/>
        <v>9</v>
      </c>
      <c r="AQ151" s="155">
        <f t="shared" si="4"/>
        <v>0</v>
      </c>
    </row>
    <row r="152" spans="1:43" ht="12.75">
      <c r="A152" s="116" t="str">
        <f t="shared" si="5"/>
        <v>22-24</v>
      </c>
      <c r="B152" s="116">
        <f t="shared" si="2"/>
        <v>12</v>
      </c>
      <c r="C152" s="116">
        <f t="shared" si="6"/>
        <v>23</v>
      </c>
      <c r="D152" s="116">
        <v>24</v>
      </c>
      <c r="E152">
        <f>CONVERT(D152,"cm","ft")</f>
        <v>0.7874015748031497</v>
      </c>
      <c r="F152">
        <v>1</v>
      </c>
      <c r="G152">
        <v>0</v>
      </c>
      <c r="H152">
        <v>1</v>
      </c>
      <c r="I152">
        <v>0</v>
      </c>
      <c r="AO152" s="155"/>
      <c r="AP152" s="155"/>
      <c r="AQ152" s="155"/>
    </row>
    <row r="153" spans="1:43" ht="12.75">
      <c r="A153" s="116" t="str">
        <f t="shared" si="5"/>
        <v>24-26</v>
      </c>
      <c r="B153" s="116">
        <f t="shared" si="2"/>
        <v>13</v>
      </c>
      <c r="C153" s="116">
        <f t="shared" si="6"/>
        <v>25</v>
      </c>
      <c r="D153" s="116">
        <v>26</v>
      </c>
      <c r="E153">
        <f>CONVERT(D153,"cm","ft")</f>
        <v>0.8530183727034121</v>
      </c>
      <c r="F153">
        <v>0</v>
      </c>
      <c r="G153">
        <v>0</v>
      </c>
      <c r="H153">
        <v>0</v>
      </c>
      <c r="I153">
        <v>0</v>
      </c>
      <c r="AO153" s="155"/>
      <c r="AP153" s="155"/>
      <c r="AQ153" s="155"/>
    </row>
    <row r="154" spans="1:43" ht="12.75">
      <c r="A154" s="116" t="str">
        <f t="shared" si="5"/>
        <v>26-28</v>
      </c>
      <c r="B154" s="116">
        <f t="shared" si="2"/>
        <v>14</v>
      </c>
      <c r="C154" s="116">
        <f t="shared" si="6"/>
        <v>27</v>
      </c>
      <c r="D154" s="116">
        <v>28</v>
      </c>
      <c r="E154">
        <f>CONVERT(D154,"cm","ft")</f>
        <v>0.9186351706036745</v>
      </c>
      <c r="F154">
        <v>0</v>
      </c>
      <c r="G154">
        <v>0</v>
      </c>
      <c r="H154">
        <v>0</v>
      </c>
      <c r="I154">
        <v>0</v>
      </c>
      <c r="AO154" s="155" t="s">
        <v>721</v>
      </c>
      <c r="AP154" s="155">
        <f>SUM(AP142:AP151)</f>
        <v>128</v>
      </c>
      <c r="AQ154" s="155">
        <f>SUM(AQ142:AQ151)</f>
        <v>128</v>
      </c>
    </row>
    <row r="155" spans="1:43" ht="12.75">
      <c r="A155" s="116" t="str">
        <f t="shared" si="5"/>
        <v>28-30</v>
      </c>
      <c r="B155" s="116">
        <f t="shared" si="2"/>
        <v>15</v>
      </c>
      <c r="C155" s="116">
        <f t="shared" si="6"/>
        <v>29</v>
      </c>
      <c r="D155" s="116">
        <v>30</v>
      </c>
      <c r="E155">
        <f>CONVERT(D155,"cm","ft")</f>
        <v>0.984251968503937</v>
      </c>
      <c r="F155">
        <v>0</v>
      </c>
      <c r="G155">
        <v>0</v>
      </c>
      <c r="H155">
        <v>0</v>
      </c>
      <c r="I155">
        <v>0</v>
      </c>
      <c r="AO155" s="155" t="s">
        <v>722</v>
      </c>
      <c r="AP155" s="155">
        <f>COUNTA(AQ2:AQ133)</f>
        <v>128</v>
      </c>
      <c r="AQ155" s="155">
        <f>COUNTA(AR2:AR133)</f>
        <v>128</v>
      </c>
    </row>
    <row r="156" spans="1:43" ht="12.75">
      <c r="A156" s="116" t="str">
        <f t="shared" si="5"/>
        <v>30-32</v>
      </c>
      <c r="B156" s="116">
        <f t="shared" si="2"/>
        <v>16</v>
      </c>
      <c r="C156" s="116">
        <f t="shared" si="6"/>
        <v>31</v>
      </c>
      <c r="D156" s="116">
        <v>32</v>
      </c>
      <c r="E156">
        <f>CONVERT(D156,"cm","ft")</f>
        <v>1.0498687664041995</v>
      </c>
      <c r="F156">
        <v>0</v>
      </c>
      <c r="G156">
        <v>0</v>
      </c>
      <c r="H156">
        <v>0</v>
      </c>
      <c r="I156">
        <v>0</v>
      </c>
      <c r="AO156" s="155"/>
      <c r="AP156" s="155"/>
      <c r="AQ156" s="155"/>
    </row>
    <row r="157" spans="1:43" ht="12.75">
      <c r="A157" s="116" t="str">
        <f t="shared" si="5"/>
        <v>32-34</v>
      </c>
      <c r="B157" s="116">
        <f t="shared" si="2"/>
        <v>17</v>
      </c>
      <c r="C157" s="116">
        <f t="shared" si="6"/>
        <v>33</v>
      </c>
      <c r="D157" s="116">
        <v>34</v>
      </c>
      <c r="E157">
        <f>CONVERT(D157,"cm","ft")</f>
        <v>1.1154855643044619</v>
      </c>
      <c r="F157">
        <v>0</v>
      </c>
      <c r="G157">
        <v>0</v>
      </c>
      <c r="H157">
        <v>0</v>
      </c>
      <c r="I157">
        <v>0</v>
      </c>
      <c r="AO157" s="155"/>
      <c r="AP157" s="155"/>
      <c r="AQ157" s="155"/>
    </row>
    <row r="158" spans="1:9" ht="12.75">
      <c r="A158" s="116" t="str">
        <f t="shared" si="5"/>
        <v>34-36</v>
      </c>
      <c r="B158" s="116">
        <f t="shared" si="2"/>
        <v>18</v>
      </c>
      <c r="C158" s="116">
        <f t="shared" si="6"/>
        <v>35</v>
      </c>
      <c r="D158" s="116">
        <v>36</v>
      </c>
      <c r="E158">
        <f>CONVERT(D158,"cm","ft")</f>
        <v>1.1811023622047243</v>
      </c>
      <c r="F158">
        <v>0</v>
      </c>
      <c r="G158">
        <v>0</v>
      </c>
      <c r="H158">
        <v>0</v>
      </c>
      <c r="I158">
        <v>0</v>
      </c>
    </row>
    <row r="159" spans="1:9" ht="12.75">
      <c r="A159" s="116" t="str">
        <f t="shared" si="5"/>
        <v>36-38</v>
      </c>
      <c r="B159" s="116">
        <f t="shared" si="2"/>
        <v>19</v>
      </c>
      <c r="C159" s="116">
        <f t="shared" si="6"/>
        <v>37</v>
      </c>
      <c r="D159" s="116">
        <v>38</v>
      </c>
      <c r="E159">
        <f>CONVERT(D159,"cm","ft")</f>
        <v>1.246719160104987</v>
      </c>
      <c r="F159">
        <v>0</v>
      </c>
      <c r="G159">
        <v>0</v>
      </c>
      <c r="H159">
        <v>0</v>
      </c>
      <c r="I159">
        <v>0</v>
      </c>
    </row>
    <row r="160" spans="1:9" ht="12.75">
      <c r="A160" s="116" t="str">
        <f t="shared" si="5"/>
        <v>38-40</v>
      </c>
      <c r="B160" s="116">
        <f t="shared" si="2"/>
        <v>20</v>
      </c>
      <c r="C160" s="116">
        <f t="shared" si="6"/>
        <v>39</v>
      </c>
      <c r="D160" s="116">
        <v>40</v>
      </c>
      <c r="E160">
        <f>CONVERT(D160,"cm","ft")</f>
        <v>1.3123359580052494</v>
      </c>
      <c r="F160">
        <v>0</v>
      </c>
      <c r="G160">
        <v>0</v>
      </c>
      <c r="H160">
        <v>0</v>
      </c>
      <c r="I160">
        <v>0</v>
      </c>
    </row>
    <row r="161" spans="1:9" ht="12.75">
      <c r="A161" s="116" t="str">
        <f t="shared" si="5"/>
        <v>40-42</v>
      </c>
      <c r="B161" s="116">
        <f t="shared" si="2"/>
        <v>21</v>
      </c>
      <c r="C161" s="116">
        <f t="shared" si="6"/>
        <v>41</v>
      </c>
      <c r="D161" s="116">
        <v>42</v>
      </c>
      <c r="E161">
        <f>CONVERT(D161,"cm","ft")</f>
        <v>1.3779527559055118</v>
      </c>
      <c r="F161">
        <v>0</v>
      </c>
      <c r="G161">
        <v>0</v>
      </c>
      <c r="H161">
        <v>0</v>
      </c>
      <c r="I161">
        <v>0</v>
      </c>
    </row>
    <row r="162" spans="1:9" ht="12.75">
      <c r="A162" s="116" t="str">
        <f t="shared" si="5"/>
        <v>42-44</v>
      </c>
      <c r="B162" s="116">
        <f t="shared" si="2"/>
        <v>22</v>
      </c>
      <c r="C162" s="116">
        <f t="shared" si="6"/>
        <v>43</v>
      </c>
      <c r="D162" s="116">
        <v>44</v>
      </c>
      <c r="E162">
        <f>CONVERT(D162,"cm","ft")</f>
        <v>1.4435695538057742</v>
      </c>
      <c r="F162">
        <v>0</v>
      </c>
      <c r="G162">
        <v>0</v>
      </c>
      <c r="H162">
        <v>0</v>
      </c>
      <c r="I162">
        <v>0</v>
      </c>
    </row>
    <row r="163" spans="1:9" ht="12.75">
      <c r="A163" s="116" t="str">
        <f t="shared" si="5"/>
        <v>44-46</v>
      </c>
      <c r="B163" s="116">
        <f t="shared" si="2"/>
        <v>23</v>
      </c>
      <c r="C163" s="116">
        <f t="shared" si="6"/>
        <v>45</v>
      </c>
      <c r="D163" s="116">
        <v>46</v>
      </c>
      <c r="E163">
        <f>CONVERT(D163,"cm","ft")</f>
        <v>1.5091863517060367</v>
      </c>
      <c r="F163">
        <v>0</v>
      </c>
      <c r="G163">
        <v>0</v>
      </c>
      <c r="H163">
        <v>0</v>
      </c>
      <c r="I163">
        <v>0</v>
      </c>
    </row>
    <row r="164" spans="1:9" ht="12.75">
      <c r="A164" s="116" t="str">
        <f t="shared" si="5"/>
        <v>46-48</v>
      </c>
      <c r="B164" s="116">
        <f t="shared" si="2"/>
        <v>24</v>
      </c>
      <c r="C164" s="116">
        <f t="shared" si="6"/>
        <v>47</v>
      </c>
      <c r="D164" s="116">
        <v>48</v>
      </c>
      <c r="E164">
        <f>CONVERT(D164,"cm","ft")</f>
        <v>1.5748031496062993</v>
      </c>
      <c r="F164">
        <v>0</v>
      </c>
      <c r="G164">
        <v>0</v>
      </c>
      <c r="H164">
        <v>0</v>
      </c>
      <c r="I164">
        <v>0</v>
      </c>
    </row>
    <row r="165" spans="1:9" ht="12.75">
      <c r="A165" s="116" t="str">
        <f t="shared" si="5"/>
        <v>48-50</v>
      </c>
      <c r="B165" s="116">
        <f t="shared" si="2"/>
        <v>25</v>
      </c>
      <c r="C165" s="116">
        <f t="shared" si="6"/>
        <v>49</v>
      </c>
      <c r="D165" s="116">
        <v>50</v>
      </c>
      <c r="E165">
        <f>CONVERT(D165,"cm","ft")</f>
        <v>1.6404199475065617</v>
      </c>
      <c r="F165">
        <v>0</v>
      </c>
      <c r="G165">
        <v>0</v>
      </c>
      <c r="H165">
        <v>0</v>
      </c>
      <c r="I165">
        <v>0</v>
      </c>
    </row>
    <row r="166" spans="1:9" ht="12.75">
      <c r="A166" s="116" t="str">
        <f t="shared" si="5"/>
        <v>50-52</v>
      </c>
      <c r="B166" s="116">
        <f t="shared" si="2"/>
        <v>26</v>
      </c>
      <c r="C166" s="116">
        <f t="shared" si="6"/>
        <v>51</v>
      </c>
      <c r="D166" s="116">
        <v>52</v>
      </c>
      <c r="E166">
        <f>CONVERT(D166,"cm","ft")</f>
        <v>1.7060367454068242</v>
      </c>
      <c r="F166">
        <v>0</v>
      </c>
      <c r="G166">
        <v>0</v>
      </c>
      <c r="H166">
        <v>0</v>
      </c>
      <c r="I166">
        <v>0</v>
      </c>
    </row>
    <row r="167" spans="1:9" ht="12.75">
      <c r="A167" s="116" t="str">
        <f t="shared" si="5"/>
        <v>52-54</v>
      </c>
      <c r="B167" s="116">
        <f t="shared" si="2"/>
        <v>27</v>
      </c>
      <c r="C167" s="116">
        <f t="shared" si="6"/>
        <v>53</v>
      </c>
      <c r="D167" s="116">
        <v>54</v>
      </c>
      <c r="E167">
        <f>CONVERT(D167,"cm","ft")</f>
        <v>1.7716535433070866</v>
      </c>
      <c r="F167">
        <v>0</v>
      </c>
      <c r="G167">
        <v>0</v>
      </c>
      <c r="H167">
        <v>0</v>
      </c>
      <c r="I167">
        <v>0</v>
      </c>
    </row>
    <row r="168" spans="1:4" ht="12.75">
      <c r="A168" s="74" t="str">
        <f>"&gt;"&amp;TEXT(D167,"#")&amp;" - "&amp;TEXT(D168,"#")</f>
        <v>&gt;54 - 56</v>
      </c>
      <c r="D168" s="116">
        <v>56</v>
      </c>
    </row>
    <row r="169" spans="5:8" ht="12.75">
      <c r="E169" t="s">
        <v>506</v>
      </c>
      <c r="H169">
        <f>SUM(H171:H197)</f>
        <v>128</v>
      </c>
    </row>
    <row r="170" spans="3:9" ht="12.75">
      <c r="C170" s="116" t="s">
        <v>609</v>
      </c>
      <c r="D170" s="116" t="s">
        <v>497</v>
      </c>
      <c r="E170" t="s">
        <v>494</v>
      </c>
      <c r="F170" t="s">
        <v>610</v>
      </c>
      <c r="G170" t="s">
        <v>611</v>
      </c>
      <c r="H170" t="s">
        <v>505</v>
      </c>
      <c r="I170" t="s">
        <v>507</v>
      </c>
    </row>
    <row r="171" spans="3:9" ht="12.75">
      <c r="C171" s="74" t="str">
        <f>"0-"&amp;TEXT(D171,"#")</f>
        <v>0-5</v>
      </c>
      <c r="D171" s="116">
        <v>5</v>
      </c>
      <c r="E171">
        <f>CONVERT(D171,"cm","ft")</f>
        <v>0.16404199475065617</v>
      </c>
      <c r="F171">
        <f aca="true" t="array" ref="F171:F197">FREQUENCY(AS2:AS111,E171:E197)</f>
        <v>2</v>
      </c>
      <c r="G171">
        <f aca="true" t="array" ref="G171:G197">FREQUENCY(AS112:AS133,E171:E197)</f>
        <v>0</v>
      </c>
      <c r="H171">
        <f aca="true" t="array" ref="H171:H197">FREQUENCY(AS2:AS133,E171:E197)</f>
        <v>2</v>
      </c>
      <c r="I171">
        <f aca="true" t="array" ref="I171:I197">FREQUENCY(AS82:AS97,E171:E197)</f>
        <v>1</v>
      </c>
    </row>
    <row r="172" spans="3:9" ht="12.75">
      <c r="C172" s="116" t="str">
        <f>TEXT(D171,"#")&amp;"-"&amp;TEXT(D172,"#")</f>
        <v>5-10</v>
      </c>
      <c r="D172" s="116">
        <v>10</v>
      </c>
      <c r="E172">
        <f>CONVERT(D172,"cm","ft")</f>
        <v>0.32808398950131235</v>
      </c>
      <c r="F172">
        <v>2</v>
      </c>
      <c r="G172">
        <v>1</v>
      </c>
      <c r="H172">
        <v>3</v>
      </c>
      <c r="I172">
        <v>1</v>
      </c>
    </row>
    <row r="173" spans="3:9" ht="12.75">
      <c r="C173" s="116" t="str">
        <f aca="true" t="shared" si="7" ref="C173:C197">TEXT(D172,"#")&amp;"-"&amp;TEXT(D173,"#")</f>
        <v>10-15</v>
      </c>
      <c r="D173" s="116">
        <v>15</v>
      </c>
      <c r="E173">
        <f>CONVERT(D173,"cm","ft")</f>
        <v>0.4921259842519685</v>
      </c>
      <c r="F173">
        <v>6</v>
      </c>
      <c r="G173">
        <v>10</v>
      </c>
      <c r="H173">
        <v>16</v>
      </c>
      <c r="I173">
        <v>1</v>
      </c>
    </row>
    <row r="174" spans="3:9" ht="12.75">
      <c r="C174" s="116" t="str">
        <f t="shared" si="7"/>
        <v>15-20</v>
      </c>
      <c r="D174" s="116">
        <v>20</v>
      </c>
      <c r="E174">
        <f>CONVERT(D174,"cm","ft")</f>
        <v>0.6561679790026247</v>
      </c>
      <c r="F174">
        <v>14</v>
      </c>
      <c r="G174">
        <v>5</v>
      </c>
      <c r="H174">
        <v>19</v>
      </c>
      <c r="I174">
        <v>1</v>
      </c>
    </row>
    <row r="175" spans="3:9" ht="12.75">
      <c r="C175" s="116" t="str">
        <f t="shared" si="7"/>
        <v>20-25</v>
      </c>
      <c r="D175" s="116">
        <v>25</v>
      </c>
      <c r="E175">
        <f>CONVERT(D175,"cm","ft")</f>
        <v>0.8202099737532809</v>
      </c>
      <c r="F175">
        <v>22</v>
      </c>
      <c r="G175">
        <v>1</v>
      </c>
      <c r="H175">
        <v>23</v>
      </c>
      <c r="I175">
        <v>3</v>
      </c>
    </row>
    <row r="176" spans="3:9" ht="12.75">
      <c r="C176" s="116" t="str">
        <f t="shared" si="7"/>
        <v>25-30</v>
      </c>
      <c r="D176" s="116">
        <v>30</v>
      </c>
      <c r="E176">
        <f>CONVERT(D176,"cm","ft")</f>
        <v>0.984251968503937</v>
      </c>
      <c r="F176">
        <v>17</v>
      </c>
      <c r="G176">
        <v>1</v>
      </c>
      <c r="H176">
        <v>18</v>
      </c>
      <c r="I176">
        <v>5</v>
      </c>
    </row>
    <row r="177" spans="3:9" ht="12.75">
      <c r="C177" s="116" t="str">
        <f t="shared" si="7"/>
        <v>30-35</v>
      </c>
      <c r="D177" s="116">
        <v>35</v>
      </c>
      <c r="E177">
        <f>CONVERT(D177,"cm","ft")</f>
        <v>1.1482939632545932</v>
      </c>
      <c r="F177">
        <v>22</v>
      </c>
      <c r="G177">
        <v>0</v>
      </c>
      <c r="H177">
        <v>22</v>
      </c>
      <c r="I177">
        <v>3</v>
      </c>
    </row>
    <row r="178" spans="3:9" ht="12.75">
      <c r="C178" s="116" t="str">
        <f t="shared" si="7"/>
        <v>35-40</v>
      </c>
      <c r="D178" s="116">
        <v>40</v>
      </c>
      <c r="E178">
        <f>CONVERT(D178,"cm","ft")</f>
        <v>1.3123359580052494</v>
      </c>
      <c r="F178">
        <v>9</v>
      </c>
      <c r="G178">
        <v>0</v>
      </c>
      <c r="H178">
        <v>9</v>
      </c>
      <c r="I178">
        <v>0</v>
      </c>
    </row>
    <row r="179" spans="3:9" ht="12.75">
      <c r="C179" s="116" t="str">
        <f t="shared" si="7"/>
        <v>40-45</v>
      </c>
      <c r="D179" s="116">
        <v>45</v>
      </c>
      <c r="E179">
        <f>CONVERT(D179,"cm","ft")</f>
        <v>1.4763779527559056</v>
      </c>
      <c r="F179">
        <v>0</v>
      </c>
      <c r="G179">
        <v>0</v>
      </c>
      <c r="H179">
        <v>0</v>
      </c>
      <c r="I179">
        <v>0</v>
      </c>
    </row>
    <row r="180" spans="3:9" ht="12.75">
      <c r="C180" s="116" t="str">
        <f t="shared" si="7"/>
        <v>45-50</v>
      </c>
      <c r="D180" s="116">
        <v>50</v>
      </c>
      <c r="E180">
        <f>CONVERT(D180,"cm","ft")</f>
        <v>1.6404199475065617</v>
      </c>
      <c r="F180">
        <v>6</v>
      </c>
      <c r="G180">
        <v>0</v>
      </c>
      <c r="H180">
        <v>6</v>
      </c>
      <c r="I180">
        <v>0</v>
      </c>
    </row>
    <row r="181" spans="3:9" ht="12.75">
      <c r="C181" s="116" t="str">
        <f t="shared" si="7"/>
        <v>50-55</v>
      </c>
      <c r="D181" s="116">
        <v>55</v>
      </c>
      <c r="E181">
        <f>CONVERT(D181,"cm","ft")</f>
        <v>1.804461942257218</v>
      </c>
      <c r="F181">
        <v>4</v>
      </c>
      <c r="G181">
        <v>0</v>
      </c>
      <c r="H181">
        <v>4</v>
      </c>
      <c r="I181">
        <v>1</v>
      </c>
    </row>
    <row r="182" spans="3:9" ht="12.75">
      <c r="C182" s="116" t="str">
        <f t="shared" si="7"/>
        <v>55-60</v>
      </c>
      <c r="D182" s="116">
        <v>60</v>
      </c>
      <c r="E182">
        <f>CONVERT(D182,"cm","ft")</f>
        <v>1.968503937007874</v>
      </c>
      <c r="F182">
        <v>1</v>
      </c>
      <c r="G182">
        <v>0</v>
      </c>
      <c r="H182">
        <v>1</v>
      </c>
      <c r="I182">
        <v>0</v>
      </c>
    </row>
    <row r="183" spans="3:9" ht="12.75">
      <c r="C183" s="116" t="str">
        <f t="shared" si="7"/>
        <v>60-65</v>
      </c>
      <c r="D183" s="116">
        <v>65</v>
      </c>
      <c r="E183">
        <f>CONVERT(D183,"cm","ft")</f>
        <v>2.1325459317585302</v>
      </c>
      <c r="F183">
        <v>2</v>
      </c>
      <c r="G183">
        <v>0</v>
      </c>
      <c r="H183">
        <v>2</v>
      </c>
      <c r="I183">
        <v>0</v>
      </c>
    </row>
    <row r="184" spans="3:9" ht="12.75">
      <c r="C184" s="116" t="str">
        <f t="shared" si="7"/>
        <v>65-70</v>
      </c>
      <c r="D184" s="116">
        <v>70</v>
      </c>
      <c r="E184">
        <f>CONVERT(D184,"cm","ft")</f>
        <v>2.2965879265091864</v>
      </c>
      <c r="F184">
        <v>0</v>
      </c>
      <c r="G184">
        <v>0</v>
      </c>
      <c r="H184">
        <v>0</v>
      </c>
      <c r="I184">
        <v>0</v>
      </c>
    </row>
    <row r="185" spans="3:9" ht="12.75">
      <c r="C185" s="116" t="str">
        <f t="shared" si="7"/>
        <v>70-75</v>
      </c>
      <c r="D185" s="116">
        <v>75</v>
      </c>
      <c r="E185">
        <f>CONVERT(D185,"cm","ft")</f>
        <v>2.4606299212598426</v>
      </c>
      <c r="F185">
        <v>0</v>
      </c>
      <c r="G185">
        <v>0</v>
      </c>
      <c r="H185">
        <v>0</v>
      </c>
      <c r="I185">
        <v>0</v>
      </c>
    </row>
    <row r="186" spans="3:9" ht="12.75">
      <c r="C186" s="116" t="str">
        <f t="shared" si="7"/>
        <v>75-80</v>
      </c>
      <c r="D186" s="116">
        <v>80</v>
      </c>
      <c r="E186">
        <f>CONVERT(D186,"cm","ft")</f>
        <v>2.6246719160104988</v>
      </c>
      <c r="F186">
        <v>1</v>
      </c>
      <c r="G186">
        <v>0</v>
      </c>
      <c r="H186">
        <v>1</v>
      </c>
      <c r="I186">
        <v>0</v>
      </c>
    </row>
    <row r="187" spans="3:9" ht="12.75">
      <c r="C187" s="116" t="str">
        <f t="shared" si="7"/>
        <v>80-85</v>
      </c>
      <c r="D187" s="116">
        <v>85</v>
      </c>
      <c r="E187">
        <f>CONVERT(D187,"cm","ft")</f>
        <v>2.788713910761155</v>
      </c>
      <c r="F187">
        <v>0</v>
      </c>
      <c r="G187">
        <v>0</v>
      </c>
      <c r="H187">
        <v>0</v>
      </c>
      <c r="I187">
        <v>0</v>
      </c>
    </row>
    <row r="188" spans="3:9" ht="12.75">
      <c r="C188" s="116" t="str">
        <f t="shared" si="7"/>
        <v>85-90</v>
      </c>
      <c r="D188" s="116">
        <v>90</v>
      </c>
      <c r="E188">
        <f>CONVERT(D188,"cm","ft")</f>
        <v>2.952755905511811</v>
      </c>
      <c r="F188">
        <v>0</v>
      </c>
      <c r="G188">
        <v>0</v>
      </c>
      <c r="H188">
        <v>0</v>
      </c>
      <c r="I188">
        <v>0</v>
      </c>
    </row>
    <row r="189" spans="3:9" ht="12.75">
      <c r="C189" s="116" t="str">
        <f t="shared" si="7"/>
        <v>90-95</v>
      </c>
      <c r="D189" s="116">
        <v>95</v>
      </c>
      <c r="E189">
        <f>CONVERT(D189,"cm","ft")</f>
        <v>3.1167979002624673</v>
      </c>
      <c r="F189">
        <v>0</v>
      </c>
      <c r="G189">
        <v>0</v>
      </c>
      <c r="H189">
        <v>0</v>
      </c>
      <c r="I189">
        <v>0</v>
      </c>
    </row>
    <row r="190" spans="3:9" ht="12.75">
      <c r="C190" s="116" t="str">
        <f t="shared" si="7"/>
        <v>95-100</v>
      </c>
      <c r="D190" s="116">
        <v>100</v>
      </c>
      <c r="E190">
        <f>CONVERT(D190,"cm","ft")</f>
        <v>3.2808398950131235</v>
      </c>
      <c r="F190">
        <v>0</v>
      </c>
      <c r="G190">
        <v>0</v>
      </c>
      <c r="H190">
        <v>0</v>
      </c>
      <c r="I190">
        <v>0</v>
      </c>
    </row>
    <row r="191" spans="3:9" ht="12.75">
      <c r="C191" s="116" t="str">
        <f t="shared" si="7"/>
        <v>100-105</v>
      </c>
      <c r="D191" s="116">
        <v>105</v>
      </c>
      <c r="E191">
        <f>CONVERT(D191,"cm","ft")</f>
        <v>3.4448818897637796</v>
      </c>
      <c r="F191">
        <v>1</v>
      </c>
      <c r="G191">
        <v>0</v>
      </c>
      <c r="H191">
        <v>1</v>
      </c>
      <c r="I191">
        <v>0</v>
      </c>
    </row>
    <row r="192" spans="3:9" ht="12.75">
      <c r="C192" s="116" t="str">
        <f t="shared" si="7"/>
        <v>105-110</v>
      </c>
      <c r="D192" s="116">
        <v>110</v>
      </c>
      <c r="E192">
        <f>CONVERT(D192,"cm","ft")</f>
        <v>3.608923884514436</v>
      </c>
      <c r="F192">
        <v>1</v>
      </c>
      <c r="G192">
        <v>0</v>
      </c>
      <c r="H192">
        <v>1</v>
      </c>
      <c r="I192">
        <v>0</v>
      </c>
    </row>
    <row r="193" spans="3:9" ht="12.75">
      <c r="C193" s="116" t="str">
        <f t="shared" si="7"/>
        <v>110-115</v>
      </c>
      <c r="D193" s="116">
        <v>115</v>
      </c>
      <c r="E193">
        <f>CONVERT(D193,"cm","ft")</f>
        <v>3.772965879265092</v>
      </c>
      <c r="F193">
        <v>0</v>
      </c>
      <c r="G193">
        <v>0</v>
      </c>
      <c r="H193">
        <v>0</v>
      </c>
      <c r="I193">
        <v>0</v>
      </c>
    </row>
    <row r="194" spans="3:9" ht="12.75">
      <c r="C194" s="116" t="str">
        <f t="shared" si="7"/>
        <v>115-120</v>
      </c>
      <c r="D194" s="116">
        <v>120</v>
      </c>
      <c r="E194">
        <f>CONVERT(D194,"cm","ft")</f>
        <v>3.937007874015748</v>
      </c>
      <c r="F194">
        <v>0</v>
      </c>
      <c r="G194">
        <v>0</v>
      </c>
      <c r="H194">
        <v>0</v>
      </c>
      <c r="I194">
        <v>0</v>
      </c>
    </row>
    <row r="195" spans="3:9" ht="12.75">
      <c r="C195" s="116" t="str">
        <f t="shared" si="7"/>
        <v>120-125</v>
      </c>
      <c r="D195" s="116">
        <v>125</v>
      </c>
      <c r="E195">
        <f>CONVERT(D195,"cm","ft")</f>
        <v>4.101049868766404</v>
      </c>
      <c r="F195">
        <v>0</v>
      </c>
      <c r="G195">
        <v>0</v>
      </c>
      <c r="H195">
        <v>0</v>
      </c>
      <c r="I195">
        <v>0</v>
      </c>
    </row>
    <row r="196" spans="3:9" ht="12.75">
      <c r="C196" s="116" t="str">
        <f t="shared" si="7"/>
        <v>125-130</v>
      </c>
      <c r="D196" s="116">
        <v>130</v>
      </c>
      <c r="E196">
        <f>CONVERT(D196,"cm","ft")</f>
        <v>4.2650918635170605</v>
      </c>
      <c r="F196">
        <v>0</v>
      </c>
      <c r="G196">
        <v>0</v>
      </c>
      <c r="H196">
        <v>0</v>
      </c>
      <c r="I196">
        <v>0</v>
      </c>
    </row>
    <row r="197" spans="3:9" ht="12.75">
      <c r="C197" s="116" t="str">
        <f t="shared" si="7"/>
        <v>130-135</v>
      </c>
      <c r="D197" s="116">
        <v>135</v>
      </c>
      <c r="E197">
        <f>CONVERT(D197,"cm","ft")</f>
        <v>4.429133858267717</v>
      </c>
      <c r="F197">
        <v>0</v>
      </c>
      <c r="G197">
        <v>0</v>
      </c>
      <c r="H197">
        <v>0</v>
      </c>
      <c r="I197">
        <v>0</v>
      </c>
    </row>
    <row r="201" spans="14:18" ht="12.75">
      <c r="N201" s="116"/>
      <c r="P201" t="s">
        <v>561</v>
      </c>
      <c r="R201" t="s">
        <v>499</v>
      </c>
    </row>
    <row r="202" spans="4:19" ht="12.75">
      <c r="D202" t="s">
        <v>549</v>
      </c>
      <c r="E202" t="s">
        <v>551</v>
      </c>
      <c r="F202" t="s">
        <v>552</v>
      </c>
      <c r="G202" t="s">
        <v>553</v>
      </c>
      <c r="H202" t="s">
        <v>554</v>
      </c>
      <c r="I202" t="s">
        <v>550</v>
      </c>
      <c r="J202" t="s">
        <v>557</v>
      </c>
      <c r="K202" t="s">
        <v>558</v>
      </c>
      <c r="L202" t="s">
        <v>559</v>
      </c>
      <c r="M202" t="s">
        <v>560</v>
      </c>
      <c r="N202" s="116"/>
      <c r="P202" t="s">
        <v>555</v>
      </c>
      <c r="Q202" t="s">
        <v>556</v>
      </c>
      <c r="R202" t="s">
        <v>555</v>
      </c>
      <c r="S202" t="s">
        <v>556</v>
      </c>
    </row>
    <row r="203" spans="4:21" ht="12.75">
      <c r="D203">
        <f aca="true" t="shared" si="8" ref="D203:D229">(D141*F141)</f>
        <v>62</v>
      </c>
      <c r="E203">
        <f aca="true" t="shared" si="9" ref="E203:E229">D141*G141</f>
        <v>12</v>
      </c>
      <c r="F203">
        <f aca="true" t="shared" si="10" ref="F203:F229">D141*H141</f>
        <v>74</v>
      </c>
      <c r="G203">
        <f aca="true" t="shared" si="11" ref="G203:G229">D171*G171</f>
        <v>0</v>
      </c>
      <c r="H203">
        <f aca="true" t="shared" si="12" ref="H203:H229">D171*H171</f>
        <v>10</v>
      </c>
      <c r="I203">
        <f aca="true" t="shared" si="13" ref="I203:I229">D171*F171</f>
        <v>10</v>
      </c>
      <c r="J203">
        <f>D141*P203</f>
        <v>44</v>
      </c>
      <c r="K203">
        <f>D141*Q203</f>
        <v>30</v>
      </c>
      <c r="L203">
        <f>D171*R203</f>
        <v>0</v>
      </c>
      <c r="M203">
        <f>D171*S203</f>
        <v>10</v>
      </c>
      <c r="N203" s="116"/>
      <c r="P203">
        <f aca="true" t="array" ref="P203:P229">FREQUENCY(AU5:AU78,E141:E167)</f>
        <v>22</v>
      </c>
      <c r="Q203">
        <f aca="true" t="array" ref="Q203:Q229">FREQUENCY(BN2:BN111,E141:E167)</f>
        <v>15</v>
      </c>
      <c r="R203">
        <f aca="true" t="array" ref="R203:R229">FREQUENCY(AS5:AS78,E171:E197)</f>
        <v>0</v>
      </c>
      <c r="S203">
        <f aca="true" t="array" ref="S203:S229">FREQUENCY(BM2:BM111,E171:E197)</f>
        <v>2</v>
      </c>
      <c r="U203" s="116">
        <v>0</v>
      </c>
    </row>
    <row r="204" spans="4:21" ht="12.75">
      <c r="D204">
        <f t="shared" si="8"/>
        <v>116</v>
      </c>
      <c r="E204">
        <f t="shared" si="9"/>
        <v>24</v>
      </c>
      <c r="F204">
        <f t="shared" si="10"/>
        <v>140</v>
      </c>
      <c r="G204">
        <f t="shared" si="11"/>
        <v>10</v>
      </c>
      <c r="H204">
        <f t="shared" si="12"/>
        <v>30</v>
      </c>
      <c r="I204">
        <f t="shared" si="13"/>
        <v>20</v>
      </c>
      <c r="J204">
        <f aca="true" t="shared" si="14" ref="J204:J229">D142*P204</f>
        <v>84</v>
      </c>
      <c r="K204">
        <f aca="true" t="shared" si="15" ref="K204:K229">D142*Q204</f>
        <v>32</v>
      </c>
      <c r="L204">
        <f aca="true" t="shared" si="16" ref="L204:L229">D172*R204</f>
        <v>0</v>
      </c>
      <c r="M204">
        <f aca="true" t="shared" si="17" ref="M204:M229">D172*S204</f>
        <v>20</v>
      </c>
      <c r="N204" s="116"/>
      <c r="P204">
        <v>21</v>
      </c>
      <c r="Q204">
        <v>8</v>
      </c>
      <c r="R204">
        <v>0</v>
      </c>
      <c r="S204">
        <v>2</v>
      </c>
      <c r="U204" s="116">
        <v>2</v>
      </c>
    </row>
    <row r="205" spans="4:21" ht="12.75">
      <c r="D205">
        <f t="shared" si="8"/>
        <v>96</v>
      </c>
      <c r="E205">
        <f t="shared" si="9"/>
        <v>24</v>
      </c>
      <c r="F205">
        <f t="shared" si="10"/>
        <v>120</v>
      </c>
      <c r="G205">
        <f t="shared" si="11"/>
        <v>150</v>
      </c>
      <c r="H205">
        <f t="shared" si="12"/>
        <v>240</v>
      </c>
      <c r="I205">
        <f t="shared" si="13"/>
        <v>90</v>
      </c>
      <c r="J205">
        <f t="shared" si="14"/>
        <v>54</v>
      </c>
      <c r="K205">
        <f t="shared" si="15"/>
        <v>42</v>
      </c>
      <c r="L205">
        <f t="shared" si="16"/>
        <v>75</v>
      </c>
      <c r="M205">
        <f t="shared" si="17"/>
        <v>15</v>
      </c>
      <c r="N205" s="116"/>
      <c r="P205">
        <v>9</v>
      </c>
      <c r="Q205">
        <v>7</v>
      </c>
      <c r="R205">
        <v>5</v>
      </c>
      <c r="S205">
        <v>1</v>
      </c>
      <c r="U205" s="116">
        <v>4</v>
      </c>
    </row>
    <row r="206" spans="4:21" ht="12.75">
      <c r="D206">
        <f t="shared" si="8"/>
        <v>48</v>
      </c>
      <c r="E206">
        <f t="shared" si="9"/>
        <v>0</v>
      </c>
      <c r="F206">
        <f t="shared" si="10"/>
        <v>48</v>
      </c>
      <c r="G206">
        <f t="shared" si="11"/>
        <v>100</v>
      </c>
      <c r="H206">
        <f t="shared" si="12"/>
        <v>380</v>
      </c>
      <c r="I206">
        <f t="shared" si="13"/>
        <v>280</v>
      </c>
      <c r="J206">
        <f t="shared" si="14"/>
        <v>32</v>
      </c>
      <c r="K206">
        <f t="shared" si="15"/>
        <v>16</v>
      </c>
      <c r="L206">
        <f t="shared" si="16"/>
        <v>200</v>
      </c>
      <c r="M206">
        <f t="shared" si="17"/>
        <v>80</v>
      </c>
      <c r="N206" s="116"/>
      <c r="P206">
        <v>4</v>
      </c>
      <c r="Q206">
        <v>2</v>
      </c>
      <c r="R206">
        <v>10</v>
      </c>
      <c r="S206">
        <v>4</v>
      </c>
      <c r="U206" s="116">
        <v>6</v>
      </c>
    </row>
    <row r="207" spans="4:21" ht="12.75">
      <c r="D207">
        <f t="shared" si="8"/>
        <v>30</v>
      </c>
      <c r="E207">
        <f t="shared" si="9"/>
        <v>10</v>
      </c>
      <c r="F207">
        <f t="shared" si="10"/>
        <v>40</v>
      </c>
      <c r="G207">
        <f t="shared" si="11"/>
        <v>25</v>
      </c>
      <c r="H207">
        <f t="shared" si="12"/>
        <v>575</v>
      </c>
      <c r="I207">
        <f t="shared" si="13"/>
        <v>550</v>
      </c>
      <c r="J207">
        <f t="shared" si="14"/>
        <v>30</v>
      </c>
      <c r="K207">
        <f t="shared" si="15"/>
        <v>0</v>
      </c>
      <c r="L207">
        <f t="shared" si="16"/>
        <v>400</v>
      </c>
      <c r="M207">
        <f t="shared" si="17"/>
        <v>150</v>
      </c>
      <c r="N207" s="116"/>
      <c r="P207">
        <v>3</v>
      </c>
      <c r="Q207">
        <v>0</v>
      </c>
      <c r="R207">
        <v>16</v>
      </c>
      <c r="S207">
        <v>6</v>
      </c>
      <c r="U207" s="116">
        <v>8</v>
      </c>
    </row>
    <row r="208" spans="4:21" ht="12.75">
      <c r="D208">
        <f t="shared" si="8"/>
        <v>144</v>
      </c>
      <c r="E208">
        <f t="shared" si="9"/>
        <v>0</v>
      </c>
      <c r="F208">
        <f t="shared" si="10"/>
        <v>144</v>
      </c>
      <c r="G208">
        <f t="shared" si="11"/>
        <v>30</v>
      </c>
      <c r="H208">
        <f t="shared" si="12"/>
        <v>540</v>
      </c>
      <c r="I208">
        <f t="shared" si="13"/>
        <v>510</v>
      </c>
      <c r="J208">
        <f t="shared" si="14"/>
        <v>120</v>
      </c>
      <c r="K208">
        <f t="shared" si="15"/>
        <v>24</v>
      </c>
      <c r="L208">
        <f t="shared" si="16"/>
        <v>300</v>
      </c>
      <c r="M208">
        <f t="shared" si="17"/>
        <v>210</v>
      </c>
      <c r="N208" s="116"/>
      <c r="P208">
        <v>10</v>
      </c>
      <c r="Q208">
        <v>2</v>
      </c>
      <c r="R208">
        <v>10</v>
      </c>
      <c r="S208">
        <v>7</v>
      </c>
      <c r="U208" s="116">
        <v>10</v>
      </c>
    </row>
    <row r="209" spans="4:58" ht="12.75">
      <c r="D209">
        <f t="shared" si="8"/>
        <v>14</v>
      </c>
      <c r="E209">
        <f t="shared" si="9"/>
        <v>0</v>
      </c>
      <c r="F209">
        <f t="shared" si="10"/>
        <v>14</v>
      </c>
      <c r="G209">
        <f t="shared" si="11"/>
        <v>0</v>
      </c>
      <c r="H209">
        <f t="shared" si="12"/>
        <v>770</v>
      </c>
      <c r="I209">
        <f t="shared" si="13"/>
        <v>770</v>
      </c>
      <c r="J209">
        <f t="shared" si="14"/>
        <v>0</v>
      </c>
      <c r="K209">
        <f t="shared" si="15"/>
        <v>14</v>
      </c>
      <c r="L209">
        <f t="shared" si="16"/>
        <v>525</v>
      </c>
      <c r="M209">
        <f t="shared" si="17"/>
        <v>245</v>
      </c>
      <c r="N209" s="116"/>
      <c r="O209" s="116"/>
      <c r="P209">
        <v>0</v>
      </c>
      <c r="Q209">
        <v>1</v>
      </c>
      <c r="R209">
        <v>15</v>
      </c>
      <c r="S209">
        <v>7</v>
      </c>
      <c r="U209" s="116">
        <v>12</v>
      </c>
      <c r="AX209" s="116"/>
      <c r="AY209" s="116"/>
      <c r="AZ209" s="116"/>
      <c r="BA209" s="116"/>
      <c r="BB209" s="116"/>
      <c r="BC209" s="116"/>
      <c r="BD209" s="116"/>
      <c r="BE209" s="116"/>
      <c r="BF209" s="116"/>
    </row>
    <row r="210" spans="4:58" ht="12.75">
      <c r="D210">
        <f t="shared" si="8"/>
        <v>16</v>
      </c>
      <c r="E210">
        <f t="shared" si="9"/>
        <v>16</v>
      </c>
      <c r="F210">
        <f t="shared" si="10"/>
        <v>32</v>
      </c>
      <c r="G210">
        <f t="shared" si="11"/>
        <v>0</v>
      </c>
      <c r="H210">
        <f t="shared" si="12"/>
        <v>360</v>
      </c>
      <c r="I210">
        <f t="shared" si="13"/>
        <v>360</v>
      </c>
      <c r="J210">
        <f t="shared" si="14"/>
        <v>0</v>
      </c>
      <c r="K210">
        <f t="shared" si="15"/>
        <v>16</v>
      </c>
      <c r="L210">
        <f t="shared" si="16"/>
        <v>280</v>
      </c>
      <c r="M210">
        <f t="shared" si="17"/>
        <v>80</v>
      </c>
      <c r="N210" s="116"/>
      <c r="O210" s="116"/>
      <c r="P210">
        <v>0</v>
      </c>
      <c r="Q210">
        <v>1</v>
      </c>
      <c r="R210">
        <v>7</v>
      </c>
      <c r="S210">
        <v>2</v>
      </c>
      <c r="U210" s="116">
        <v>14</v>
      </c>
      <c r="AX210" s="116"/>
      <c r="AY210" s="116"/>
      <c r="AZ210" s="116"/>
      <c r="BA210" s="116"/>
      <c r="BB210" s="116"/>
      <c r="BC210" s="116"/>
      <c r="BD210" s="116"/>
      <c r="BE210" s="116"/>
      <c r="BF210" s="116"/>
    </row>
    <row r="211" spans="4:58" ht="12.75">
      <c r="D211">
        <f t="shared" si="8"/>
        <v>54</v>
      </c>
      <c r="E211">
        <f t="shared" si="9"/>
        <v>0</v>
      </c>
      <c r="F211">
        <f t="shared" si="10"/>
        <v>54</v>
      </c>
      <c r="G211">
        <f t="shared" si="11"/>
        <v>0</v>
      </c>
      <c r="H211">
        <f t="shared" si="12"/>
        <v>0</v>
      </c>
      <c r="I211">
        <f t="shared" si="13"/>
        <v>0</v>
      </c>
      <c r="J211">
        <f t="shared" si="14"/>
        <v>54</v>
      </c>
      <c r="K211">
        <f t="shared" si="15"/>
        <v>0</v>
      </c>
      <c r="L211">
        <f t="shared" si="16"/>
        <v>0</v>
      </c>
      <c r="M211">
        <f t="shared" si="17"/>
        <v>0</v>
      </c>
      <c r="N211" s="116"/>
      <c r="O211" s="116"/>
      <c r="P211">
        <v>3</v>
      </c>
      <c r="Q211">
        <v>0</v>
      </c>
      <c r="R211">
        <v>0</v>
      </c>
      <c r="S211">
        <v>0</v>
      </c>
      <c r="U211" s="116">
        <v>16</v>
      </c>
      <c r="AX211" s="116"/>
      <c r="AY211" s="116"/>
      <c r="AZ211" s="116"/>
      <c r="BA211" s="116"/>
      <c r="BB211" s="116"/>
      <c r="BC211" s="116"/>
      <c r="BD211" s="116"/>
      <c r="BE211" s="116"/>
      <c r="BF211" s="116"/>
    </row>
    <row r="212" spans="4:58" ht="12.75">
      <c r="D212">
        <f t="shared" si="8"/>
        <v>20</v>
      </c>
      <c r="E212">
        <f t="shared" si="9"/>
        <v>0</v>
      </c>
      <c r="F212">
        <f t="shared" si="10"/>
        <v>20</v>
      </c>
      <c r="G212">
        <f t="shared" si="11"/>
        <v>0</v>
      </c>
      <c r="H212">
        <f t="shared" si="12"/>
        <v>300</v>
      </c>
      <c r="I212">
        <f t="shared" si="13"/>
        <v>300</v>
      </c>
      <c r="J212">
        <f t="shared" si="14"/>
        <v>20</v>
      </c>
      <c r="K212">
        <f t="shared" si="15"/>
        <v>0</v>
      </c>
      <c r="L212">
        <f t="shared" si="16"/>
        <v>300</v>
      </c>
      <c r="M212">
        <f t="shared" si="17"/>
        <v>0</v>
      </c>
      <c r="N212" s="116"/>
      <c r="O212" s="116"/>
      <c r="P212">
        <v>1</v>
      </c>
      <c r="Q212">
        <v>0</v>
      </c>
      <c r="R212">
        <v>6</v>
      </c>
      <c r="S212">
        <v>0</v>
      </c>
      <c r="U212" s="116">
        <v>18</v>
      </c>
      <c r="AX212" s="116"/>
      <c r="AY212" s="116"/>
      <c r="AZ212" s="116"/>
      <c r="BA212" s="116"/>
      <c r="BB212" s="116"/>
      <c r="BC212" s="116"/>
      <c r="BD212" s="116"/>
      <c r="BE212" s="116"/>
      <c r="BF212" s="116"/>
    </row>
    <row r="213" spans="4:58" ht="12.75">
      <c r="D213">
        <f t="shared" si="8"/>
        <v>0</v>
      </c>
      <c r="E213">
        <f t="shared" si="9"/>
        <v>0</v>
      </c>
      <c r="F213">
        <f t="shared" si="10"/>
        <v>0</v>
      </c>
      <c r="G213">
        <f t="shared" si="11"/>
        <v>0</v>
      </c>
      <c r="H213">
        <f t="shared" si="12"/>
        <v>220</v>
      </c>
      <c r="I213">
        <f t="shared" si="13"/>
        <v>220</v>
      </c>
      <c r="J213">
        <f t="shared" si="14"/>
        <v>0</v>
      </c>
      <c r="K213">
        <f t="shared" si="15"/>
        <v>0</v>
      </c>
      <c r="L213">
        <f t="shared" si="16"/>
        <v>165</v>
      </c>
      <c r="M213">
        <f t="shared" si="17"/>
        <v>55</v>
      </c>
      <c r="N213" s="116"/>
      <c r="O213" s="116"/>
      <c r="P213">
        <v>0</v>
      </c>
      <c r="Q213">
        <v>0</v>
      </c>
      <c r="R213">
        <v>3</v>
      </c>
      <c r="S213">
        <v>1</v>
      </c>
      <c r="U213" s="116">
        <v>20</v>
      </c>
      <c r="AX213" s="116"/>
      <c r="AY213" s="116"/>
      <c r="AZ213" s="116"/>
      <c r="BA213" s="116"/>
      <c r="BB213" s="116"/>
      <c r="BC213" s="116"/>
      <c r="BD213" s="116"/>
      <c r="BE213" s="116"/>
      <c r="BF213" s="116"/>
    </row>
    <row r="214" spans="4:58" ht="12.75">
      <c r="D214">
        <f t="shared" si="8"/>
        <v>24</v>
      </c>
      <c r="E214">
        <f t="shared" si="9"/>
        <v>0</v>
      </c>
      <c r="F214">
        <f t="shared" si="10"/>
        <v>24</v>
      </c>
      <c r="G214">
        <f t="shared" si="11"/>
        <v>0</v>
      </c>
      <c r="H214">
        <f t="shared" si="12"/>
        <v>60</v>
      </c>
      <c r="I214">
        <f t="shared" si="13"/>
        <v>60</v>
      </c>
      <c r="J214">
        <f t="shared" si="14"/>
        <v>24</v>
      </c>
      <c r="K214">
        <f t="shared" si="15"/>
        <v>0</v>
      </c>
      <c r="L214">
        <f t="shared" si="16"/>
        <v>0</v>
      </c>
      <c r="M214">
        <f t="shared" si="17"/>
        <v>60</v>
      </c>
      <c r="N214" s="116"/>
      <c r="O214" s="116"/>
      <c r="P214">
        <v>1</v>
      </c>
      <c r="Q214">
        <v>0</v>
      </c>
      <c r="R214">
        <v>0</v>
      </c>
      <c r="S214">
        <v>1</v>
      </c>
      <c r="U214" s="116">
        <v>22</v>
      </c>
      <c r="AX214" s="116"/>
      <c r="AY214" s="116"/>
      <c r="AZ214" s="116"/>
      <c r="BA214" s="116"/>
      <c r="BB214" s="116"/>
      <c r="BC214" s="116"/>
      <c r="BD214" s="116"/>
      <c r="BE214" s="116"/>
      <c r="BF214" s="116"/>
    </row>
    <row r="215" spans="4:58" ht="12.75">
      <c r="D215">
        <f t="shared" si="8"/>
        <v>0</v>
      </c>
      <c r="E215">
        <f t="shared" si="9"/>
        <v>0</v>
      </c>
      <c r="F215">
        <f t="shared" si="10"/>
        <v>0</v>
      </c>
      <c r="G215">
        <f t="shared" si="11"/>
        <v>0</v>
      </c>
      <c r="H215">
        <f t="shared" si="12"/>
        <v>130</v>
      </c>
      <c r="I215">
        <f t="shared" si="13"/>
        <v>130</v>
      </c>
      <c r="J215">
        <f t="shared" si="14"/>
        <v>0</v>
      </c>
      <c r="K215">
        <f t="shared" si="15"/>
        <v>0</v>
      </c>
      <c r="L215">
        <f t="shared" si="16"/>
        <v>130</v>
      </c>
      <c r="M215">
        <f t="shared" si="17"/>
        <v>0</v>
      </c>
      <c r="N215" s="116"/>
      <c r="O215" s="116"/>
      <c r="P215">
        <v>0</v>
      </c>
      <c r="Q215">
        <v>0</v>
      </c>
      <c r="R215">
        <v>2</v>
      </c>
      <c r="S215">
        <v>0</v>
      </c>
      <c r="U215" s="116">
        <v>24</v>
      </c>
      <c r="AX215" s="116"/>
      <c r="AY215" s="116"/>
      <c r="AZ215" s="116"/>
      <c r="BA215" s="116"/>
      <c r="BB215" s="116"/>
      <c r="BC215" s="116"/>
      <c r="BD215" s="116"/>
      <c r="BE215" s="116"/>
      <c r="BF215" s="116"/>
    </row>
    <row r="216" spans="4:58" ht="12.75">
      <c r="D216">
        <f t="shared" si="8"/>
        <v>0</v>
      </c>
      <c r="E216">
        <f t="shared" si="9"/>
        <v>0</v>
      </c>
      <c r="F216">
        <f t="shared" si="10"/>
        <v>0</v>
      </c>
      <c r="G216">
        <f t="shared" si="11"/>
        <v>0</v>
      </c>
      <c r="H216">
        <f t="shared" si="12"/>
        <v>0</v>
      </c>
      <c r="I216">
        <f t="shared" si="13"/>
        <v>0</v>
      </c>
      <c r="J216">
        <f t="shared" si="14"/>
        <v>0</v>
      </c>
      <c r="K216">
        <f t="shared" si="15"/>
        <v>0</v>
      </c>
      <c r="L216">
        <f t="shared" si="16"/>
        <v>0</v>
      </c>
      <c r="M216">
        <f t="shared" si="17"/>
        <v>0</v>
      </c>
      <c r="N216" s="116"/>
      <c r="O216" s="116"/>
      <c r="P216">
        <v>0</v>
      </c>
      <c r="Q216">
        <v>0</v>
      </c>
      <c r="R216">
        <v>0</v>
      </c>
      <c r="S216">
        <v>0</v>
      </c>
      <c r="U216" s="116">
        <v>26</v>
      </c>
      <c r="AX216" s="116"/>
      <c r="AY216" s="116"/>
      <c r="AZ216" s="116"/>
      <c r="BA216" s="116"/>
      <c r="BB216" s="116"/>
      <c r="BC216" s="116"/>
      <c r="BD216" s="116"/>
      <c r="BE216" s="116"/>
      <c r="BF216" s="116"/>
    </row>
    <row r="217" spans="4:58" ht="12.75">
      <c r="D217">
        <f t="shared" si="8"/>
        <v>0</v>
      </c>
      <c r="E217">
        <f t="shared" si="9"/>
        <v>0</v>
      </c>
      <c r="F217">
        <f t="shared" si="10"/>
        <v>0</v>
      </c>
      <c r="G217">
        <f t="shared" si="11"/>
        <v>0</v>
      </c>
      <c r="H217">
        <f t="shared" si="12"/>
        <v>0</v>
      </c>
      <c r="I217">
        <f t="shared" si="13"/>
        <v>0</v>
      </c>
      <c r="J217">
        <f t="shared" si="14"/>
        <v>0</v>
      </c>
      <c r="K217">
        <f t="shared" si="15"/>
        <v>0</v>
      </c>
      <c r="L217">
        <f t="shared" si="16"/>
        <v>0</v>
      </c>
      <c r="M217">
        <f t="shared" si="17"/>
        <v>0</v>
      </c>
      <c r="N217" s="116"/>
      <c r="O217" s="116"/>
      <c r="P217">
        <v>0</v>
      </c>
      <c r="Q217">
        <v>0</v>
      </c>
      <c r="R217">
        <v>0</v>
      </c>
      <c r="S217">
        <v>0</v>
      </c>
      <c r="U217" s="116">
        <v>28</v>
      </c>
      <c r="AX217" s="116"/>
      <c r="AY217" s="116"/>
      <c r="AZ217" s="116"/>
      <c r="BA217" s="116"/>
      <c r="BB217" s="116"/>
      <c r="BC217" s="116"/>
      <c r="BD217" s="116"/>
      <c r="BE217" s="116"/>
      <c r="BF217" s="116"/>
    </row>
    <row r="218" spans="4:58" ht="12.75">
      <c r="D218">
        <f t="shared" si="8"/>
        <v>0</v>
      </c>
      <c r="E218">
        <f t="shared" si="9"/>
        <v>0</v>
      </c>
      <c r="F218">
        <f t="shared" si="10"/>
        <v>0</v>
      </c>
      <c r="G218">
        <f t="shared" si="11"/>
        <v>0</v>
      </c>
      <c r="H218">
        <f t="shared" si="12"/>
        <v>80</v>
      </c>
      <c r="I218">
        <f t="shared" si="13"/>
        <v>80</v>
      </c>
      <c r="J218">
        <f t="shared" si="14"/>
        <v>0</v>
      </c>
      <c r="K218">
        <f t="shared" si="15"/>
        <v>0</v>
      </c>
      <c r="L218">
        <f t="shared" si="16"/>
        <v>0</v>
      </c>
      <c r="M218">
        <f t="shared" si="17"/>
        <v>80</v>
      </c>
      <c r="N218" s="116"/>
      <c r="O218" s="116"/>
      <c r="P218">
        <v>0</v>
      </c>
      <c r="Q218">
        <v>0</v>
      </c>
      <c r="R218">
        <v>0</v>
      </c>
      <c r="S218">
        <v>1</v>
      </c>
      <c r="U218" s="116">
        <v>30</v>
      </c>
      <c r="AX218" s="116"/>
      <c r="AY218" s="116"/>
      <c r="AZ218" s="116"/>
      <c r="BA218" s="116"/>
      <c r="BB218" s="116"/>
      <c r="BC218" s="116"/>
      <c r="BD218" s="116"/>
      <c r="BE218" s="116"/>
      <c r="BF218" s="116"/>
    </row>
    <row r="219" spans="4:58" ht="12.75">
      <c r="D219">
        <f t="shared" si="8"/>
        <v>0</v>
      </c>
      <c r="E219">
        <f t="shared" si="9"/>
        <v>0</v>
      </c>
      <c r="F219">
        <f t="shared" si="10"/>
        <v>0</v>
      </c>
      <c r="G219">
        <f t="shared" si="11"/>
        <v>0</v>
      </c>
      <c r="H219">
        <f t="shared" si="12"/>
        <v>0</v>
      </c>
      <c r="I219">
        <f t="shared" si="13"/>
        <v>0</v>
      </c>
      <c r="J219">
        <f t="shared" si="14"/>
        <v>0</v>
      </c>
      <c r="K219">
        <f t="shared" si="15"/>
        <v>0</v>
      </c>
      <c r="L219">
        <f t="shared" si="16"/>
        <v>0</v>
      </c>
      <c r="M219">
        <f t="shared" si="17"/>
        <v>0</v>
      </c>
      <c r="N219" s="116"/>
      <c r="O219" s="116"/>
      <c r="P219">
        <v>0</v>
      </c>
      <c r="Q219">
        <v>0</v>
      </c>
      <c r="R219">
        <v>0</v>
      </c>
      <c r="S219">
        <v>0</v>
      </c>
      <c r="U219" s="116">
        <v>32</v>
      </c>
      <c r="AX219" s="116"/>
      <c r="AY219" s="116"/>
      <c r="AZ219" s="116"/>
      <c r="BA219" s="116"/>
      <c r="BB219" s="116"/>
      <c r="BC219" s="116"/>
      <c r="BD219" s="116"/>
      <c r="BE219" s="116"/>
      <c r="BF219" s="116"/>
    </row>
    <row r="220" spans="4:58" ht="12.75">
      <c r="D220">
        <f t="shared" si="8"/>
        <v>0</v>
      </c>
      <c r="E220">
        <f t="shared" si="9"/>
        <v>0</v>
      </c>
      <c r="F220">
        <f t="shared" si="10"/>
        <v>0</v>
      </c>
      <c r="G220">
        <f t="shared" si="11"/>
        <v>0</v>
      </c>
      <c r="H220">
        <f t="shared" si="12"/>
        <v>0</v>
      </c>
      <c r="I220">
        <f t="shared" si="13"/>
        <v>0</v>
      </c>
      <c r="J220">
        <f t="shared" si="14"/>
        <v>0</v>
      </c>
      <c r="K220">
        <f t="shared" si="15"/>
        <v>0</v>
      </c>
      <c r="L220">
        <f t="shared" si="16"/>
        <v>0</v>
      </c>
      <c r="M220">
        <f t="shared" si="17"/>
        <v>0</v>
      </c>
      <c r="N220" s="116"/>
      <c r="O220" s="116"/>
      <c r="P220">
        <v>0</v>
      </c>
      <c r="Q220">
        <v>0</v>
      </c>
      <c r="R220">
        <v>0</v>
      </c>
      <c r="S220">
        <v>0</v>
      </c>
      <c r="U220" s="116">
        <v>34</v>
      </c>
      <c r="AX220" s="116"/>
      <c r="AY220" s="116"/>
      <c r="AZ220" s="116"/>
      <c r="BA220" s="116"/>
      <c r="BB220" s="116"/>
      <c r="BC220" s="116"/>
      <c r="BD220" s="116"/>
      <c r="BE220" s="116"/>
      <c r="BF220" s="116"/>
    </row>
    <row r="221" spans="4:58" ht="12.75">
      <c r="D221">
        <f t="shared" si="8"/>
        <v>0</v>
      </c>
      <c r="E221">
        <f t="shared" si="9"/>
        <v>0</v>
      </c>
      <c r="F221">
        <f t="shared" si="10"/>
        <v>0</v>
      </c>
      <c r="G221">
        <f t="shared" si="11"/>
        <v>0</v>
      </c>
      <c r="H221">
        <f t="shared" si="12"/>
        <v>0</v>
      </c>
      <c r="I221">
        <f t="shared" si="13"/>
        <v>0</v>
      </c>
      <c r="J221">
        <f t="shared" si="14"/>
        <v>0</v>
      </c>
      <c r="K221">
        <f t="shared" si="15"/>
        <v>0</v>
      </c>
      <c r="L221">
        <f t="shared" si="16"/>
        <v>0</v>
      </c>
      <c r="M221">
        <f t="shared" si="17"/>
        <v>0</v>
      </c>
      <c r="N221" s="116"/>
      <c r="O221" s="116"/>
      <c r="P221">
        <v>0</v>
      </c>
      <c r="Q221">
        <v>0</v>
      </c>
      <c r="R221">
        <v>0</v>
      </c>
      <c r="S221">
        <v>0</v>
      </c>
      <c r="U221" s="116">
        <v>36</v>
      </c>
      <c r="AX221" s="116"/>
      <c r="AY221" s="116"/>
      <c r="AZ221" s="116"/>
      <c r="BA221" s="116"/>
      <c r="BB221" s="116"/>
      <c r="BC221" s="116"/>
      <c r="BD221" s="116"/>
      <c r="BE221" s="116"/>
      <c r="BF221" s="116"/>
    </row>
    <row r="222" spans="4:58" ht="12.75">
      <c r="D222">
        <f t="shared" si="8"/>
        <v>0</v>
      </c>
      <c r="E222">
        <f t="shared" si="9"/>
        <v>0</v>
      </c>
      <c r="F222">
        <f t="shared" si="10"/>
        <v>0</v>
      </c>
      <c r="G222">
        <f t="shared" si="11"/>
        <v>0</v>
      </c>
      <c r="H222">
        <f t="shared" si="12"/>
        <v>0</v>
      </c>
      <c r="I222">
        <f t="shared" si="13"/>
        <v>0</v>
      </c>
      <c r="J222">
        <f t="shared" si="14"/>
        <v>0</v>
      </c>
      <c r="K222">
        <f t="shared" si="15"/>
        <v>0</v>
      </c>
      <c r="L222">
        <f t="shared" si="16"/>
        <v>0</v>
      </c>
      <c r="M222">
        <f t="shared" si="17"/>
        <v>0</v>
      </c>
      <c r="N222" s="116"/>
      <c r="O222" s="116"/>
      <c r="P222">
        <v>0</v>
      </c>
      <c r="Q222">
        <v>0</v>
      </c>
      <c r="R222">
        <v>0</v>
      </c>
      <c r="S222">
        <v>0</v>
      </c>
      <c r="U222" s="116">
        <v>38</v>
      </c>
      <c r="AX222" s="116"/>
      <c r="AY222" s="116"/>
      <c r="AZ222" s="116"/>
      <c r="BA222" s="116"/>
      <c r="BB222" s="116"/>
      <c r="BC222" s="116"/>
      <c r="BD222" s="116"/>
      <c r="BE222" s="116"/>
      <c r="BF222" s="116"/>
    </row>
    <row r="223" spans="4:58" ht="12.75">
      <c r="D223">
        <f t="shared" si="8"/>
        <v>0</v>
      </c>
      <c r="E223">
        <f t="shared" si="9"/>
        <v>0</v>
      </c>
      <c r="F223">
        <f t="shared" si="10"/>
        <v>0</v>
      </c>
      <c r="G223">
        <f t="shared" si="11"/>
        <v>0</v>
      </c>
      <c r="H223">
        <f t="shared" si="12"/>
        <v>105</v>
      </c>
      <c r="I223">
        <f t="shared" si="13"/>
        <v>105</v>
      </c>
      <c r="J223">
        <f t="shared" si="14"/>
        <v>0</v>
      </c>
      <c r="K223">
        <f t="shared" si="15"/>
        <v>0</v>
      </c>
      <c r="L223">
        <f t="shared" si="16"/>
        <v>0</v>
      </c>
      <c r="M223">
        <f t="shared" si="17"/>
        <v>105</v>
      </c>
      <c r="N223" s="116"/>
      <c r="O223" s="116"/>
      <c r="P223">
        <v>0</v>
      </c>
      <c r="Q223">
        <v>0</v>
      </c>
      <c r="R223">
        <v>0</v>
      </c>
      <c r="S223">
        <v>1</v>
      </c>
      <c r="U223" s="116">
        <v>40</v>
      </c>
      <c r="AX223" s="116"/>
      <c r="AY223" s="116"/>
      <c r="AZ223" s="116"/>
      <c r="BA223" s="116"/>
      <c r="BB223" s="116"/>
      <c r="BC223" s="116"/>
      <c r="BD223" s="116"/>
      <c r="BE223" s="116"/>
      <c r="BF223" s="116"/>
    </row>
    <row r="224" spans="4:58" ht="12.75">
      <c r="D224">
        <f t="shared" si="8"/>
        <v>0</v>
      </c>
      <c r="E224">
        <f t="shared" si="9"/>
        <v>0</v>
      </c>
      <c r="F224">
        <f t="shared" si="10"/>
        <v>0</v>
      </c>
      <c r="G224">
        <f t="shared" si="11"/>
        <v>0</v>
      </c>
      <c r="H224">
        <f t="shared" si="12"/>
        <v>110</v>
      </c>
      <c r="I224">
        <f t="shared" si="13"/>
        <v>110</v>
      </c>
      <c r="J224">
        <f t="shared" si="14"/>
        <v>0</v>
      </c>
      <c r="K224">
        <f t="shared" si="15"/>
        <v>0</v>
      </c>
      <c r="L224">
        <f t="shared" si="16"/>
        <v>0</v>
      </c>
      <c r="M224">
        <f t="shared" si="17"/>
        <v>110</v>
      </c>
      <c r="N224" s="116"/>
      <c r="O224" s="116"/>
      <c r="P224">
        <v>0</v>
      </c>
      <c r="Q224">
        <v>0</v>
      </c>
      <c r="R224">
        <v>0</v>
      </c>
      <c r="S224">
        <v>1</v>
      </c>
      <c r="U224" s="116">
        <v>42</v>
      </c>
      <c r="AX224" s="116"/>
      <c r="AY224" s="116"/>
      <c r="AZ224" s="116"/>
      <c r="BA224" s="116"/>
      <c r="BB224" s="116"/>
      <c r="BC224" s="116"/>
      <c r="BD224" s="116"/>
      <c r="BE224" s="116"/>
      <c r="BF224" s="116"/>
    </row>
    <row r="225" spans="4:58" ht="12.75">
      <c r="D225">
        <f t="shared" si="8"/>
        <v>0</v>
      </c>
      <c r="E225">
        <f t="shared" si="9"/>
        <v>0</v>
      </c>
      <c r="F225">
        <f t="shared" si="10"/>
        <v>0</v>
      </c>
      <c r="G225">
        <f t="shared" si="11"/>
        <v>0</v>
      </c>
      <c r="H225">
        <f t="shared" si="12"/>
        <v>0</v>
      </c>
      <c r="I225">
        <f t="shared" si="13"/>
        <v>0</v>
      </c>
      <c r="J225">
        <f t="shared" si="14"/>
        <v>0</v>
      </c>
      <c r="K225">
        <f t="shared" si="15"/>
        <v>0</v>
      </c>
      <c r="L225">
        <f t="shared" si="16"/>
        <v>0</v>
      </c>
      <c r="M225">
        <f t="shared" si="17"/>
        <v>0</v>
      </c>
      <c r="N225" s="116"/>
      <c r="O225" s="116"/>
      <c r="P225">
        <v>0</v>
      </c>
      <c r="Q225">
        <v>0</v>
      </c>
      <c r="R225">
        <v>0</v>
      </c>
      <c r="S225">
        <v>0</v>
      </c>
      <c r="U225" s="116">
        <v>44</v>
      </c>
      <c r="AX225" s="116"/>
      <c r="AY225" s="116"/>
      <c r="AZ225" s="116"/>
      <c r="BA225" s="116"/>
      <c r="BB225" s="116"/>
      <c r="BC225" s="116"/>
      <c r="BD225" s="116"/>
      <c r="BE225" s="116"/>
      <c r="BF225" s="116"/>
    </row>
    <row r="226" spans="4:58" ht="12.75">
      <c r="D226">
        <f t="shared" si="8"/>
        <v>0</v>
      </c>
      <c r="E226">
        <f t="shared" si="9"/>
        <v>0</v>
      </c>
      <c r="F226">
        <f t="shared" si="10"/>
        <v>0</v>
      </c>
      <c r="G226">
        <f t="shared" si="11"/>
        <v>0</v>
      </c>
      <c r="H226">
        <f t="shared" si="12"/>
        <v>0</v>
      </c>
      <c r="I226">
        <f t="shared" si="13"/>
        <v>0</v>
      </c>
      <c r="J226">
        <f t="shared" si="14"/>
        <v>0</v>
      </c>
      <c r="K226">
        <f t="shared" si="15"/>
        <v>0</v>
      </c>
      <c r="L226">
        <f t="shared" si="16"/>
        <v>0</v>
      </c>
      <c r="M226">
        <f t="shared" si="17"/>
        <v>0</v>
      </c>
      <c r="N226" s="116"/>
      <c r="O226" s="116"/>
      <c r="P226">
        <v>0</v>
      </c>
      <c r="Q226">
        <v>0</v>
      </c>
      <c r="R226">
        <v>0</v>
      </c>
      <c r="S226">
        <v>0</v>
      </c>
      <c r="U226" s="116">
        <v>46</v>
      </c>
      <c r="AX226" s="116"/>
      <c r="AY226" s="116"/>
      <c r="AZ226" s="116"/>
      <c r="BA226" s="116"/>
      <c r="BB226" s="116"/>
      <c r="BC226" s="116"/>
      <c r="BD226" s="116"/>
      <c r="BE226" s="116"/>
      <c r="BF226" s="116"/>
    </row>
    <row r="227" spans="4:58" ht="12.75">
      <c r="D227">
        <f t="shared" si="8"/>
        <v>0</v>
      </c>
      <c r="E227">
        <f t="shared" si="9"/>
        <v>0</v>
      </c>
      <c r="F227">
        <f t="shared" si="10"/>
        <v>0</v>
      </c>
      <c r="G227">
        <f t="shared" si="11"/>
        <v>0</v>
      </c>
      <c r="H227">
        <f t="shared" si="12"/>
        <v>0</v>
      </c>
      <c r="I227">
        <f t="shared" si="13"/>
        <v>0</v>
      </c>
      <c r="J227">
        <f t="shared" si="14"/>
        <v>0</v>
      </c>
      <c r="K227">
        <f t="shared" si="15"/>
        <v>0</v>
      </c>
      <c r="L227">
        <f t="shared" si="16"/>
        <v>0</v>
      </c>
      <c r="M227">
        <f t="shared" si="17"/>
        <v>0</v>
      </c>
      <c r="N227" s="116"/>
      <c r="O227" s="116"/>
      <c r="P227">
        <v>0</v>
      </c>
      <c r="Q227">
        <v>0</v>
      </c>
      <c r="R227">
        <v>0</v>
      </c>
      <c r="S227">
        <v>0</v>
      </c>
      <c r="U227" s="116">
        <v>48</v>
      </c>
      <c r="AX227" s="116"/>
      <c r="AY227" s="116"/>
      <c r="AZ227" s="116"/>
      <c r="BA227" s="116"/>
      <c r="BB227" s="116"/>
      <c r="BC227" s="116"/>
      <c r="BD227" s="116"/>
      <c r="BE227" s="116"/>
      <c r="BF227" s="116"/>
    </row>
    <row r="228" spans="4:58" ht="12.75">
      <c r="D228">
        <f t="shared" si="8"/>
        <v>0</v>
      </c>
      <c r="E228">
        <f t="shared" si="9"/>
        <v>0</v>
      </c>
      <c r="F228">
        <f t="shared" si="10"/>
        <v>0</v>
      </c>
      <c r="G228">
        <f t="shared" si="11"/>
        <v>0</v>
      </c>
      <c r="H228">
        <f t="shared" si="12"/>
        <v>0</v>
      </c>
      <c r="I228">
        <f t="shared" si="13"/>
        <v>0</v>
      </c>
      <c r="J228">
        <f t="shared" si="14"/>
        <v>0</v>
      </c>
      <c r="K228">
        <f t="shared" si="15"/>
        <v>0</v>
      </c>
      <c r="L228">
        <f t="shared" si="16"/>
        <v>0</v>
      </c>
      <c r="M228">
        <f t="shared" si="17"/>
        <v>0</v>
      </c>
      <c r="N228" s="116"/>
      <c r="O228" s="116"/>
      <c r="P228">
        <v>0</v>
      </c>
      <c r="Q228">
        <v>0</v>
      </c>
      <c r="R228">
        <v>0</v>
      </c>
      <c r="S228">
        <v>0</v>
      </c>
      <c r="U228" s="116">
        <v>50</v>
      </c>
      <c r="AX228" s="116"/>
      <c r="AY228" s="116"/>
      <c r="AZ228" s="116"/>
      <c r="BA228" s="116"/>
      <c r="BB228" s="116"/>
      <c r="BC228" s="116"/>
      <c r="BD228" s="116"/>
      <c r="BE228" s="116"/>
      <c r="BF228" s="116"/>
    </row>
    <row r="229" spans="4:58" ht="12.75">
      <c r="D229">
        <f t="shared" si="8"/>
        <v>0</v>
      </c>
      <c r="E229">
        <f t="shared" si="9"/>
        <v>0</v>
      </c>
      <c r="F229">
        <f t="shared" si="10"/>
        <v>0</v>
      </c>
      <c r="G229">
        <f t="shared" si="11"/>
        <v>0</v>
      </c>
      <c r="H229">
        <f t="shared" si="12"/>
        <v>0</v>
      </c>
      <c r="I229">
        <f t="shared" si="13"/>
        <v>0</v>
      </c>
      <c r="J229">
        <f t="shared" si="14"/>
        <v>0</v>
      </c>
      <c r="K229">
        <f t="shared" si="15"/>
        <v>0</v>
      </c>
      <c r="L229">
        <f t="shared" si="16"/>
        <v>0</v>
      </c>
      <c r="M229">
        <f t="shared" si="17"/>
        <v>0</v>
      </c>
      <c r="N229" s="116"/>
      <c r="O229" s="116"/>
      <c r="P229">
        <v>0</v>
      </c>
      <c r="Q229">
        <v>0</v>
      </c>
      <c r="R229">
        <v>0</v>
      </c>
      <c r="S229">
        <v>0</v>
      </c>
      <c r="U229" s="116">
        <v>52</v>
      </c>
      <c r="AX229" s="116"/>
      <c r="AY229" s="116"/>
      <c r="AZ229" s="116"/>
      <c r="BA229" s="116"/>
      <c r="BB229" s="116"/>
      <c r="BC229" s="116"/>
      <c r="BD229" s="116"/>
      <c r="BE229" s="116"/>
      <c r="BF229" s="116"/>
    </row>
    <row r="230" spans="4:58" ht="12.75">
      <c r="D230" s="123">
        <f>(SUM(D203:D229))/(SUM(F141:F167))</f>
        <v>6</v>
      </c>
      <c r="E230" s="123">
        <f>(SUM(E203:E229))/(SUM(G141:G167))</f>
        <v>4.777777777777778</v>
      </c>
      <c r="F230" s="123">
        <f>(SUM(F203:F229))/(SUM(H141:H167))</f>
        <v>5.819672131147541</v>
      </c>
      <c r="G230" s="123">
        <f>(SUM(G203:G229)/(SUM(G171:G197)))</f>
        <v>17.5</v>
      </c>
      <c r="H230" s="123">
        <f>(SUM(H203:H229)/(SUM(H171:H197)))</f>
        <v>30.546875</v>
      </c>
      <c r="I230" s="123">
        <f>(SUM(I203:I229)/(SUM(F171:F197)))</f>
        <v>32.68181818181818</v>
      </c>
      <c r="J230" s="123">
        <f>(SUM(J203:J229)/(SUM(P203:P229)))</f>
        <v>6.243243243243243</v>
      </c>
      <c r="K230" s="123">
        <f>(SUM(K203:K229)/(SUM(Q203:Q229)))</f>
        <v>4.833333333333333</v>
      </c>
      <c r="L230" s="123">
        <f>(SUM(L203:L229)/(SUM(R203:R229)))</f>
        <v>32.0945945945946</v>
      </c>
      <c r="M230" s="123">
        <f>(SUM(M203:M229)/(SUM(S203:S229)))</f>
        <v>33.888888888888886</v>
      </c>
      <c r="AX230" s="116"/>
      <c r="AY230" s="116"/>
      <c r="AZ230" s="116"/>
      <c r="BA230" s="116"/>
      <c r="BB230" s="116"/>
      <c r="BC230" s="116"/>
      <c r="BD230" s="116"/>
      <c r="BE230" s="116"/>
      <c r="BF230" s="116"/>
    </row>
    <row r="231" spans="5:58" ht="12.75">
      <c r="E231" s="116"/>
      <c r="F231" s="116"/>
      <c r="G231" s="116"/>
      <c r="H231" s="116"/>
      <c r="I231" s="116"/>
      <c r="J231" s="116"/>
      <c r="K231" s="116"/>
      <c r="AX231" s="116"/>
      <c r="AY231" s="116"/>
      <c r="AZ231" s="116"/>
      <c r="BA231" s="116"/>
      <c r="BB231" s="116"/>
      <c r="BC231" s="116"/>
      <c r="BD231" s="116"/>
      <c r="BE231" s="116"/>
      <c r="BF231" s="116"/>
    </row>
    <row r="232" spans="5:58" ht="12.75">
      <c r="E232" s="124"/>
      <c r="AX232" s="116"/>
      <c r="AY232" s="116"/>
      <c r="AZ232" s="116"/>
      <c r="BA232" s="116"/>
      <c r="BB232" s="116"/>
      <c r="BC232" s="116"/>
      <c r="BD232" s="116"/>
      <c r="BE232" s="116"/>
      <c r="BF232" s="116"/>
    </row>
    <row r="233" spans="50:58" ht="12.75">
      <c r="AX233" s="116"/>
      <c r="AY233" s="116"/>
      <c r="AZ233" s="116"/>
      <c r="BA233" s="116"/>
      <c r="BB233" s="116"/>
      <c r="BC233" s="116"/>
      <c r="BD233" s="116"/>
      <c r="BE233" s="116"/>
      <c r="BF233" s="116"/>
    </row>
    <row r="234" spans="50:58" ht="12.75">
      <c r="AX234" s="116"/>
      <c r="AY234" s="116"/>
      <c r="AZ234" s="116"/>
      <c r="BA234" s="116"/>
      <c r="BB234" s="116"/>
      <c r="BC234" s="116"/>
      <c r="BD234" s="116"/>
      <c r="BE234" s="116"/>
      <c r="BF234" s="116"/>
    </row>
    <row r="235" spans="4:58" ht="12.75">
      <c r="D235" s="74" t="s">
        <v>608</v>
      </c>
      <c r="E235" s="74"/>
      <c r="F235" s="74"/>
      <c r="G235" s="74"/>
      <c r="H235" s="74"/>
      <c r="AX235" s="116"/>
      <c r="AY235" s="116"/>
      <c r="AZ235" s="116"/>
      <c r="BA235" s="116"/>
      <c r="BB235" s="116"/>
      <c r="BC235" s="116"/>
      <c r="BD235" s="116"/>
      <c r="BE235" s="116"/>
      <c r="BF235" s="116"/>
    </row>
    <row r="236" spans="4:58" ht="12.75">
      <c r="D236" s="74">
        <v>1</v>
      </c>
      <c r="E236" s="74"/>
      <c r="F236" s="74">
        <v>1</v>
      </c>
      <c r="G236" s="74">
        <f aca="true" t="array" ref="G236:G241">FREQUENCY(F236:F241,D236:D240)</f>
        <v>2</v>
      </c>
      <c r="H236" s="74"/>
      <c r="AX236" s="116"/>
      <c r="AY236" s="116"/>
      <c r="AZ236" s="116"/>
      <c r="BA236" s="116"/>
      <c r="BB236" s="116"/>
      <c r="BC236" s="116"/>
      <c r="BD236" s="116"/>
      <c r="BE236" s="116"/>
      <c r="BF236" s="116"/>
    </row>
    <row r="237" spans="4:58" ht="12.75">
      <c r="D237" s="74">
        <v>2</v>
      </c>
      <c r="E237" s="74"/>
      <c r="F237" s="74">
        <v>1</v>
      </c>
      <c r="G237" s="74">
        <v>0</v>
      </c>
      <c r="H237" s="74"/>
      <c r="AX237" s="116"/>
      <c r="AY237" s="116"/>
      <c r="AZ237" s="116"/>
      <c r="BA237" s="116"/>
      <c r="BB237" s="116"/>
      <c r="BC237" s="116"/>
      <c r="BD237" s="116"/>
      <c r="BE237" s="116"/>
      <c r="BF237" s="116"/>
    </row>
    <row r="238" spans="4:58" ht="12.75">
      <c r="D238" s="74">
        <v>3</v>
      </c>
      <c r="E238" s="74"/>
      <c r="F238" s="74">
        <v>2.5</v>
      </c>
      <c r="G238" s="74">
        <v>1</v>
      </c>
      <c r="H238" s="74"/>
      <c r="AX238" s="116"/>
      <c r="AY238" s="116"/>
      <c r="AZ238" s="116"/>
      <c r="BA238" s="116"/>
      <c r="BB238" s="116"/>
      <c r="BC238" s="116"/>
      <c r="BD238" s="116"/>
      <c r="BE238" s="116"/>
      <c r="BF238" s="116"/>
    </row>
    <row r="239" spans="4:58" ht="12.75">
      <c r="D239" s="74">
        <v>4</v>
      </c>
      <c r="E239" s="74"/>
      <c r="F239" s="74">
        <v>3.5</v>
      </c>
      <c r="G239" s="74">
        <v>1</v>
      </c>
      <c r="H239" s="74"/>
      <c r="AX239" s="116"/>
      <c r="AY239" s="116"/>
      <c r="AZ239" s="116"/>
      <c r="BA239" s="116"/>
      <c r="BB239" s="116"/>
      <c r="BC239" s="116"/>
      <c r="BD239" s="116"/>
      <c r="BE239" s="116"/>
      <c r="BF239" s="116"/>
    </row>
    <row r="240" spans="4:58" ht="12.75">
      <c r="D240" s="74">
        <v>5</v>
      </c>
      <c r="E240" s="74"/>
      <c r="F240" s="74">
        <v>4.5</v>
      </c>
      <c r="G240" s="74">
        <v>1</v>
      </c>
      <c r="H240" s="74"/>
      <c r="AX240" s="116"/>
      <c r="AY240" s="116"/>
      <c r="AZ240" s="116"/>
      <c r="BA240" s="116"/>
      <c r="BB240" s="116"/>
      <c r="BC240" s="116"/>
      <c r="BD240" s="116"/>
      <c r="BE240" s="116"/>
      <c r="BF240" s="116"/>
    </row>
    <row r="241" spans="4:58" ht="12.75">
      <c r="D241" s="74"/>
      <c r="E241" s="74"/>
      <c r="F241" s="74">
        <v>5.5</v>
      </c>
      <c r="G241" s="74">
        <v>1</v>
      </c>
      <c r="H241" s="74"/>
      <c r="AX241" s="116"/>
      <c r="AY241" s="116"/>
      <c r="AZ241" s="116"/>
      <c r="BA241" s="116"/>
      <c r="BB241" s="116"/>
      <c r="BC241" s="116"/>
      <c r="BD241" s="116"/>
      <c r="BE241" s="116"/>
      <c r="BF241" s="116"/>
    </row>
    <row r="242" spans="50:58" ht="12.75">
      <c r="AX242" s="116"/>
      <c r="AY242" s="116"/>
      <c r="AZ242" s="116"/>
      <c r="BA242" s="116"/>
      <c r="BB242" s="116"/>
      <c r="BC242" s="116"/>
      <c r="BD242" s="116"/>
      <c r="BE242" s="116"/>
      <c r="BF242" s="116"/>
    </row>
    <row r="243" spans="50:58" ht="12.75">
      <c r="AX243" s="116"/>
      <c r="AY243" s="116"/>
      <c r="AZ243" s="116"/>
      <c r="BA243" s="116"/>
      <c r="BB243" s="116"/>
      <c r="BC243" s="116"/>
      <c r="BD243" s="116"/>
      <c r="BE243" s="116"/>
      <c r="BF243" s="116"/>
    </row>
    <row r="244" spans="50:58" ht="12.75">
      <c r="AX244" s="116"/>
      <c r="AY244" s="116"/>
      <c r="AZ244" s="116"/>
      <c r="BA244" s="116"/>
      <c r="BB244" s="116"/>
      <c r="BC244" s="116"/>
      <c r="BD244" s="116"/>
      <c r="BE244" s="116"/>
      <c r="BF244" s="116"/>
    </row>
    <row r="245" spans="50:58" ht="12.75">
      <c r="AX245" s="116"/>
      <c r="AY245" s="116"/>
      <c r="AZ245" s="116"/>
      <c r="BA245" s="116"/>
      <c r="BB245" s="116"/>
      <c r="BC245" s="116"/>
      <c r="BD245" s="116"/>
      <c r="BE245" s="116"/>
      <c r="BF245" s="116"/>
    </row>
    <row r="246" spans="50:58" ht="12.75">
      <c r="AX246" s="116"/>
      <c r="AY246" s="116"/>
      <c r="AZ246" s="116"/>
      <c r="BA246" s="116"/>
      <c r="BB246" s="116"/>
      <c r="BC246" s="116"/>
      <c r="BD246" s="116"/>
      <c r="BE246" s="116"/>
      <c r="BF246" s="116"/>
    </row>
    <row r="247" spans="50:58" ht="12.75">
      <c r="AX247" s="116"/>
      <c r="AY247" s="116"/>
      <c r="AZ247" s="116"/>
      <c r="BA247" s="116"/>
      <c r="BB247" s="116"/>
      <c r="BC247" s="116"/>
      <c r="BD247" s="116"/>
      <c r="BE247" s="116"/>
      <c r="BF247" s="116"/>
    </row>
    <row r="248" spans="50:58" ht="12.75">
      <c r="AX248" s="116"/>
      <c r="AY248" s="116"/>
      <c r="AZ248" s="116"/>
      <c r="BA248" s="116"/>
      <c r="BB248" s="116"/>
      <c r="BC248" s="116"/>
      <c r="BD248" s="116"/>
      <c r="BE248" s="116"/>
      <c r="BF248" s="116"/>
    </row>
    <row r="249" spans="50:58" ht="12.75">
      <c r="AX249" s="116"/>
      <c r="AY249" s="116"/>
      <c r="AZ249" s="116"/>
      <c r="BA249" s="116"/>
      <c r="BB249" s="116"/>
      <c r="BC249" s="116"/>
      <c r="BD249" s="116"/>
      <c r="BE249" s="116"/>
      <c r="BF249" s="116"/>
    </row>
    <row r="250" spans="50:58" ht="12.75">
      <c r="AX250" s="116"/>
      <c r="AY250" s="116"/>
      <c r="AZ250" s="116"/>
      <c r="BA250" s="116"/>
      <c r="BB250" s="116"/>
      <c r="BC250" s="116"/>
      <c r="BD250" s="116"/>
      <c r="BE250" s="116"/>
      <c r="BF250" s="116"/>
    </row>
    <row r="251" spans="50:58" ht="12.75">
      <c r="AX251" s="116"/>
      <c r="AY251" s="116"/>
      <c r="AZ251" s="116"/>
      <c r="BA251" s="116"/>
      <c r="BB251" s="116"/>
      <c r="BC251" s="116"/>
      <c r="BD251" s="116"/>
      <c r="BE251" s="116"/>
      <c r="BF251" s="116"/>
    </row>
    <row r="252" spans="50:58" ht="12.75">
      <c r="AX252" s="116"/>
      <c r="AY252" s="116"/>
      <c r="AZ252" s="116"/>
      <c r="BA252" s="116"/>
      <c r="BB252" s="116"/>
      <c r="BC252" s="116"/>
      <c r="BD252" s="116"/>
      <c r="BE252" s="116"/>
      <c r="BF252" s="116"/>
    </row>
    <row r="253" spans="50:58" ht="12.75">
      <c r="AX253" s="116"/>
      <c r="AY253" s="116"/>
      <c r="AZ253" s="116"/>
      <c r="BA253" s="116"/>
      <c r="BB253" s="116"/>
      <c r="BC253" s="116"/>
      <c r="BD253" s="116"/>
      <c r="BE253" s="116"/>
      <c r="BF253" s="116"/>
    </row>
    <row r="254" spans="50:58" ht="12.75">
      <c r="AX254" s="116"/>
      <c r="AY254" s="116"/>
      <c r="AZ254" s="116"/>
      <c r="BA254" s="116"/>
      <c r="BB254" s="116"/>
      <c r="BC254" s="116"/>
      <c r="BD254" s="116"/>
      <c r="BE254" s="116"/>
      <c r="BF254" s="116"/>
    </row>
    <row r="255" spans="50:58" ht="12.75">
      <c r="AX255" s="116"/>
      <c r="AY255" s="116"/>
      <c r="AZ255" s="116"/>
      <c r="BA255" s="116"/>
      <c r="BB255" s="116"/>
      <c r="BC255" s="116"/>
      <c r="BD255" s="116"/>
      <c r="BE255" s="116"/>
      <c r="BF255" s="116"/>
    </row>
    <row r="256" spans="50:58" ht="12.75">
      <c r="AX256" s="116"/>
      <c r="AY256" s="116"/>
      <c r="AZ256" s="116"/>
      <c r="BA256" s="116"/>
      <c r="BB256" s="116"/>
      <c r="BC256" s="116"/>
      <c r="BD256" s="116"/>
      <c r="BE256" s="116"/>
      <c r="BF256" s="116"/>
    </row>
    <row r="257" spans="50:58" ht="12.75">
      <c r="AX257" s="116"/>
      <c r="AY257" s="116"/>
      <c r="AZ257" s="116"/>
      <c r="BA257" s="116"/>
      <c r="BB257" s="116"/>
      <c r="BC257" s="116"/>
      <c r="BD257" s="116"/>
      <c r="BE257" s="116"/>
      <c r="BF257" s="116"/>
    </row>
    <row r="258" spans="50:58" ht="12.75">
      <c r="AX258" s="116"/>
      <c r="AY258" s="116"/>
      <c r="AZ258" s="116"/>
      <c r="BA258" s="116"/>
      <c r="BB258" s="116"/>
      <c r="BC258" s="116"/>
      <c r="BD258" s="116"/>
      <c r="BE258" s="116"/>
      <c r="BF258" s="116"/>
    </row>
    <row r="259" spans="50:58" ht="12.75">
      <c r="AX259" s="116"/>
      <c r="AY259" s="116"/>
      <c r="AZ259" s="116"/>
      <c r="BA259" s="116"/>
      <c r="BB259" s="116"/>
      <c r="BC259" s="116"/>
      <c r="BD259" s="116"/>
      <c r="BE259" s="116"/>
      <c r="BF259" s="116"/>
    </row>
    <row r="260" spans="50:58" ht="12.75">
      <c r="AX260" s="116"/>
      <c r="AY260" s="116"/>
      <c r="AZ260" s="116"/>
      <c r="BA260" s="116"/>
      <c r="BB260" s="116"/>
      <c r="BC260" s="116"/>
      <c r="BD260" s="116"/>
      <c r="BE260" s="116"/>
      <c r="BF260" s="116"/>
    </row>
    <row r="261" spans="50:58" ht="12.75">
      <c r="AX261" s="116"/>
      <c r="AY261" s="116"/>
      <c r="AZ261" s="116"/>
      <c r="BA261" s="116"/>
      <c r="BB261" s="116"/>
      <c r="BC261" s="116"/>
      <c r="BD261" s="116"/>
      <c r="BE261" s="116"/>
      <c r="BF261" s="116"/>
    </row>
    <row r="262" spans="50:58" ht="12.75">
      <c r="AX262" s="116"/>
      <c r="AY262" s="116"/>
      <c r="AZ262" s="116"/>
      <c r="BA262" s="116"/>
      <c r="BB262" s="116"/>
      <c r="BC262" s="116"/>
      <c r="BD262" s="116"/>
      <c r="BE262" s="116"/>
      <c r="BF262" s="116"/>
    </row>
    <row r="263" spans="50:58" ht="12.75">
      <c r="AX263" s="116"/>
      <c r="AY263" s="116"/>
      <c r="AZ263" s="116"/>
      <c r="BA263" s="116"/>
      <c r="BB263" s="116"/>
      <c r="BC263" s="116"/>
      <c r="BD263" s="116"/>
      <c r="BE263" s="116"/>
      <c r="BF263" s="116"/>
    </row>
    <row r="264" spans="50:58" ht="12.75">
      <c r="AX264" s="116"/>
      <c r="AY264" s="116"/>
      <c r="AZ264" s="116"/>
      <c r="BA264" s="116"/>
      <c r="BB264" s="116"/>
      <c r="BC264" s="116"/>
      <c r="BD264" s="116"/>
      <c r="BE264" s="116"/>
      <c r="BF264" s="116"/>
    </row>
    <row r="265" spans="50:58" ht="12.75">
      <c r="AX265" s="116"/>
      <c r="AY265" s="116"/>
      <c r="AZ265" s="116"/>
      <c r="BA265" s="116"/>
      <c r="BB265" s="116"/>
      <c r="BC265" s="116"/>
      <c r="BD265" s="116"/>
      <c r="BE265" s="116"/>
      <c r="BF265" s="116"/>
    </row>
    <row r="266" spans="50:58" ht="12.75">
      <c r="AX266" s="116"/>
      <c r="AY266" s="116"/>
      <c r="AZ266" s="116"/>
      <c r="BA266" s="116"/>
      <c r="BB266" s="116"/>
      <c r="BC266" s="116"/>
      <c r="BD266" s="116"/>
      <c r="BE266" s="116"/>
      <c r="BF266" s="116"/>
    </row>
    <row r="267" spans="50:58" ht="12.75">
      <c r="AX267" s="116"/>
      <c r="AY267" s="116"/>
      <c r="AZ267" s="116"/>
      <c r="BA267" s="116"/>
      <c r="BB267" s="116"/>
      <c r="BC267" s="116"/>
      <c r="BD267" s="116"/>
      <c r="BE267" s="116"/>
      <c r="BF267" s="116"/>
    </row>
    <row r="268" spans="50:58" ht="12.75">
      <c r="AX268" s="116"/>
      <c r="AY268" s="116"/>
      <c r="AZ268" s="116"/>
      <c r="BA268" s="116"/>
      <c r="BB268" s="116"/>
      <c r="BC268" s="116"/>
      <c r="BD268" s="116"/>
      <c r="BE268" s="116"/>
      <c r="BF268" s="116"/>
    </row>
    <row r="269" spans="50:58" ht="12.75">
      <c r="AX269" s="116"/>
      <c r="AY269" s="116"/>
      <c r="AZ269" s="116"/>
      <c r="BA269" s="116"/>
      <c r="BB269" s="116"/>
      <c r="BC269" s="116"/>
      <c r="BD269" s="116"/>
      <c r="BE269" s="116"/>
      <c r="BF269" s="116"/>
    </row>
    <row r="270" spans="50:58" ht="12.75">
      <c r="AX270" s="116"/>
      <c r="AY270" s="116"/>
      <c r="AZ270" s="116"/>
      <c r="BA270" s="116"/>
      <c r="BB270" s="116"/>
      <c r="BC270" s="116"/>
      <c r="BD270" s="116"/>
      <c r="BE270" s="116"/>
      <c r="BF270" s="116"/>
    </row>
    <row r="271" spans="50:58" ht="12.75">
      <c r="AX271" s="116"/>
      <c r="AY271" s="116"/>
      <c r="AZ271" s="116"/>
      <c r="BA271" s="116"/>
      <c r="BB271" s="116"/>
      <c r="BC271" s="116"/>
      <c r="BD271" s="116"/>
      <c r="BE271" s="116"/>
      <c r="BF271" s="116"/>
    </row>
    <row r="272" spans="50:58" ht="12.75">
      <c r="AX272" s="116"/>
      <c r="AY272" s="116"/>
      <c r="AZ272" s="116"/>
      <c r="BA272" s="116"/>
      <c r="BB272" s="116"/>
      <c r="BC272" s="116"/>
      <c r="BD272" s="116"/>
      <c r="BE272" s="116"/>
      <c r="BF272" s="116"/>
    </row>
    <row r="273" spans="50:58" ht="12.75">
      <c r="AX273" s="116"/>
      <c r="AY273" s="116"/>
      <c r="AZ273" s="116"/>
      <c r="BA273" s="116"/>
      <c r="BB273" s="116"/>
      <c r="BC273" s="116"/>
      <c r="BD273" s="116"/>
      <c r="BE273" s="116"/>
      <c r="BF273" s="116"/>
    </row>
    <row r="274" spans="50:58" ht="12.75">
      <c r="AX274" s="116"/>
      <c r="AY274" s="116"/>
      <c r="AZ274" s="116"/>
      <c r="BA274" s="116"/>
      <c r="BB274" s="116"/>
      <c r="BC274" s="116"/>
      <c r="BD274" s="116"/>
      <c r="BE274" s="116"/>
      <c r="BF274" s="116"/>
    </row>
    <row r="275" spans="50:58" ht="12.75">
      <c r="AX275" s="116"/>
      <c r="AY275" s="116"/>
      <c r="AZ275" s="116"/>
      <c r="BA275" s="116"/>
      <c r="BB275" s="116"/>
      <c r="BC275" s="116"/>
      <c r="BD275" s="116"/>
      <c r="BE275" s="116"/>
      <c r="BF275" s="116"/>
    </row>
    <row r="276" spans="50:58" ht="12.75">
      <c r="AX276" s="116"/>
      <c r="AY276" s="116"/>
      <c r="AZ276" s="116"/>
      <c r="BA276" s="116"/>
      <c r="BB276" s="116"/>
      <c r="BC276" s="116"/>
      <c r="BD276" s="116"/>
      <c r="BE276" s="116"/>
      <c r="BF276" s="116"/>
    </row>
    <row r="277" spans="50:58" ht="12.75">
      <c r="AX277" s="116"/>
      <c r="AY277" s="116"/>
      <c r="AZ277" s="116"/>
      <c r="BA277" s="116"/>
      <c r="BB277" s="116"/>
      <c r="BC277" s="116"/>
      <c r="BD277" s="116"/>
      <c r="BE277" s="116"/>
      <c r="BF277" s="116"/>
    </row>
    <row r="278" spans="50:58" ht="12.75">
      <c r="AX278" s="116"/>
      <c r="AY278" s="116"/>
      <c r="AZ278" s="116"/>
      <c r="BA278" s="116"/>
      <c r="BB278" s="116"/>
      <c r="BC278" s="116"/>
      <c r="BD278" s="116"/>
      <c r="BE278" s="116"/>
      <c r="BF278" s="116"/>
    </row>
    <row r="279" spans="50:58" ht="12.75">
      <c r="AX279" s="116"/>
      <c r="AY279" s="116"/>
      <c r="AZ279" s="116"/>
      <c r="BA279" s="116"/>
      <c r="BB279" s="116"/>
      <c r="BC279" s="116"/>
      <c r="BD279" s="116"/>
      <c r="BE279" s="116"/>
      <c r="BF279" s="116"/>
    </row>
    <row r="280" spans="50:58" ht="12.75">
      <c r="AX280" s="116"/>
      <c r="AY280" s="116"/>
      <c r="AZ280" s="116"/>
      <c r="BA280" s="116"/>
      <c r="BB280" s="116"/>
      <c r="BC280" s="116"/>
      <c r="BD280" s="116"/>
      <c r="BE280" s="116"/>
      <c r="BF280" s="116"/>
    </row>
    <row r="281" spans="50:58" ht="12.75">
      <c r="AX281" s="116"/>
      <c r="AY281" s="116"/>
      <c r="AZ281" s="116"/>
      <c r="BA281" s="116"/>
      <c r="BB281" s="116"/>
      <c r="BC281" s="116"/>
      <c r="BD281" s="116"/>
      <c r="BE281" s="116"/>
      <c r="BF281" s="116"/>
    </row>
    <row r="282" spans="50:58" ht="12.75">
      <c r="AX282" s="116"/>
      <c r="AY282" s="116"/>
      <c r="AZ282" s="116"/>
      <c r="BA282" s="116"/>
      <c r="BB282" s="116"/>
      <c r="BC282" s="116"/>
      <c r="BD282" s="116"/>
      <c r="BE282" s="116"/>
      <c r="BF282" s="116"/>
    </row>
    <row r="283" spans="50:58" ht="12.75">
      <c r="AX283" s="116"/>
      <c r="AY283" s="116"/>
      <c r="AZ283" s="116"/>
      <c r="BA283" s="116"/>
      <c r="BB283" s="116"/>
      <c r="BC283" s="116"/>
      <c r="BD283" s="116"/>
      <c r="BE283" s="116"/>
      <c r="BF283" s="116"/>
    </row>
    <row r="284" spans="50:58" ht="12.75">
      <c r="AX284" s="116"/>
      <c r="AY284" s="116"/>
      <c r="AZ284" s="116"/>
      <c r="BA284" s="116"/>
      <c r="BB284" s="116"/>
      <c r="BC284" s="116"/>
      <c r="BD284" s="116"/>
      <c r="BE284" s="116"/>
      <c r="BF284" s="116"/>
    </row>
    <row r="285" spans="50:58" ht="12.75">
      <c r="AX285" s="116"/>
      <c r="AY285" s="116"/>
      <c r="AZ285" s="116"/>
      <c r="BA285" s="116"/>
      <c r="BB285" s="116"/>
      <c r="BC285" s="116"/>
      <c r="BD285" s="116"/>
      <c r="BE285" s="116"/>
      <c r="BF285" s="116"/>
    </row>
    <row r="286" spans="50:58" ht="12.75">
      <c r="AX286" s="116"/>
      <c r="AY286" s="116"/>
      <c r="AZ286" s="116"/>
      <c r="BA286" s="116"/>
      <c r="BB286" s="116"/>
      <c r="BC286" s="116"/>
      <c r="BD286" s="116"/>
      <c r="BE286" s="116"/>
      <c r="BF286" s="116"/>
    </row>
    <row r="287" spans="50:58" ht="12.75">
      <c r="AX287" s="116"/>
      <c r="AY287" s="116"/>
      <c r="AZ287" s="116"/>
      <c r="BA287" s="116"/>
      <c r="BB287" s="116"/>
      <c r="BC287" s="116"/>
      <c r="BD287" s="116"/>
      <c r="BE287" s="116"/>
      <c r="BF287" s="116"/>
    </row>
    <row r="288" spans="50:58" ht="12.75">
      <c r="AX288" s="116"/>
      <c r="AY288" s="116"/>
      <c r="AZ288" s="116"/>
      <c r="BA288" s="116"/>
      <c r="BB288" s="116"/>
      <c r="BC288" s="116"/>
      <c r="BD288" s="116"/>
      <c r="BE288" s="116"/>
      <c r="BF288" s="116"/>
    </row>
    <row r="289" spans="50:58" ht="12.75">
      <c r="AX289" s="116"/>
      <c r="AY289" s="116"/>
      <c r="AZ289" s="116"/>
      <c r="BA289" s="116"/>
      <c r="BB289" s="116"/>
      <c r="BC289" s="116"/>
      <c r="BD289" s="116"/>
      <c r="BE289" s="116"/>
      <c r="BF289" s="116"/>
    </row>
    <row r="290" spans="50:58" ht="12.75">
      <c r="AX290" s="116"/>
      <c r="AY290" s="116"/>
      <c r="AZ290" s="116"/>
      <c r="BA290" s="116"/>
      <c r="BB290" s="116"/>
      <c r="BC290" s="116"/>
      <c r="BD290" s="116"/>
      <c r="BE290" s="116"/>
      <c r="BF290" s="116"/>
    </row>
    <row r="291" spans="50:58" ht="12.75">
      <c r="AX291" s="116"/>
      <c r="AY291" s="116"/>
      <c r="AZ291" s="116"/>
      <c r="BA291" s="116"/>
      <c r="BB291" s="116"/>
      <c r="BC291" s="116"/>
      <c r="BD291" s="116"/>
      <c r="BE291" s="116"/>
      <c r="BF291" s="116"/>
    </row>
    <row r="292" spans="50:58" ht="12.75">
      <c r="AX292" s="116"/>
      <c r="AY292" s="116"/>
      <c r="AZ292" s="116"/>
      <c r="BA292" s="116"/>
      <c r="BB292" s="116"/>
      <c r="BC292" s="116"/>
      <c r="BD292" s="116"/>
      <c r="BE292" s="116"/>
      <c r="BF292" s="116"/>
    </row>
    <row r="293" spans="50:58" ht="12.75">
      <c r="AX293" s="116"/>
      <c r="AY293" s="116"/>
      <c r="AZ293" s="116"/>
      <c r="BA293" s="116"/>
      <c r="BB293" s="116"/>
      <c r="BC293" s="116"/>
      <c r="BD293" s="116"/>
      <c r="BE293" s="116"/>
      <c r="BF293" s="116"/>
    </row>
    <row r="294" spans="50:58" ht="12.75">
      <c r="AX294" s="116"/>
      <c r="AY294" s="116"/>
      <c r="AZ294" s="116"/>
      <c r="BA294" s="116"/>
      <c r="BB294" s="116"/>
      <c r="BC294" s="116"/>
      <c r="BD294" s="116"/>
      <c r="BE294" s="116"/>
      <c r="BF294" s="116"/>
    </row>
    <row r="295" spans="50:58" ht="12.75">
      <c r="AX295" s="116"/>
      <c r="AY295" s="116"/>
      <c r="AZ295" s="116"/>
      <c r="BA295" s="116"/>
      <c r="BB295" s="116"/>
      <c r="BC295" s="116"/>
      <c r="BD295" s="116"/>
      <c r="BE295" s="116"/>
      <c r="BF295" s="116"/>
    </row>
    <row r="296" spans="50:58" ht="12.75">
      <c r="AX296" s="116"/>
      <c r="AY296" s="116"/>
      <c r="AZ296" s="116"/>
      <c r="BA296" s="116"/>
      <c r="BB296" s="116"/>
      <c r="BC296" s="116"/>
      <c r="BD296" s="116"/>
      <c r="BE296" s="116"/>
      <c r="BF296" s="116"/>
    </row>
    <row r="297" spans="50:58" ht="12.75">
      <c r="AX297" s="116"/>
      <c r="AY297" s="116"/>
      <c r="AZ297" s="116"/>
      <c r="BA297" s="116"/>
      <c r="BB297" s="116"/>
      <c r="BC297" s="116"/>
      <c r="BD297" s="116"/>
      <c r="BE297" s="116"/>
      <c r="BF297" s="116"/>
    </row>
    <row r="298" spans="50:58" ht="12.75">
      <c r="AX298" s="116"/>
      <c r="AY298" s="116"/>
      <c r="AZ298" s="116"/>
      <c r="BA298" s="116"/>
      <c r="BB298" s="116"/>
      <c r="BC298" s="116"/>
      <c r="BD298" s="116"/>
      <c r="BE298" s="116"/>
      <c r="BF298" s="116"/>
    </row>
    <row r="299" spans="50:58" ht="12.75">
      <c r="AX299" s="116"/>
      <c r="AY299" s="116"/>
      <c r="AZ299" s="116"/>
      <c r="BA299" s="116"/>
      <c r="BB299" s="116"/>
      <c r="BC299" s="116"/>
      <c r="BD299" s="116"/>
      <c r="BE299" s="116"/>
      <c r="BF299" s="116"/>
    </row>
    <row r="300" spans="50:58" ht="12.75">
      <c r="AX300" s="116"/>
      <c r="AY300" s="116"/>
      <c r="AZ300" s="116"/>
      <c r="BA300" s="116"/>
      <c r="BB300" s="116"/>
      <c r="BC300" s="116"/>
      <c r="BD300" s="116"/>
      <c r="BE300" s="116"/>
      <c r="BF300" s="116"/>
    </row>
    <row r="301" spans="50:58" ht="12.75">
      <c r="AX301" s="116"/>
      <c r="AY301" s="116"/>
      <c r="AZ301" s="116"/>
      <c r="BA301" s="116"/>
      <c r="BB301" s="116"/>
      <c r="BC301" s="116"/>
      <c r="BD301" s="116"/>
      <c r="BE301" s="116"/>
      <c r="BF301" s="116"/>
    </row>
    <row r="302" spans="50:58" ht="12.75">
      <c r="AX302" s="116"/>
      <c r="AY302" s="116"/>
      <c r="AZ302" s="116"/>
      <c r="BA302" s="116"/>
      <c r="BB302" s="116"/>
      <c r="BC302" s="116"/>
      <c r="BD302" s="116"/>
      <c r="BE302" s="116"/>
      <c r="BF302" s="116"/>
    </row>
    <row r="303" spans="50:58" ht="12.75">
      <c r="AX303" s="116"/>
      <c r="AY303" s="116"/>
      <c r="AZ303" s="116"/>
      <c r="BA303" s="116"/>
      <c r="BB303" s="116"/>
      <c r="BC303" s="116"/>
      <c r="BD303" s="116"/>
      <c r="BE303" s="116"/>
      <c r="BF303" s="116"/>
    </row>
    <row r="304" spans="50:58" ht="12.75">
      <c r="AX304" s="116"/>
      <c r="AY304" s="116"/>
      <c r="AZ304" s="116"/>
      <c r="BA304" s="116"/>
      <c r="BB304" s="116"/>
      <c r="BC304" s="116"/>
      <c r="BD304" s="116"/>
      <c r="BE304" s="116"/>
      <c r="BF304" s="116"/>
    </row>
    <row r="305" spans="50:58" ht="12.75">
      <c r="AX305" s="116"/>
      <c r="AY305" s="116"/>
      <c r="AZ305" s="116"/>
      <c r="BA305" s="116"/>
      <c r="BB305" s="116"/>
      <c r="BC305" s="116"/>
      <c r="BD305" s="116"/>
      <c r="BE305" s="116"/>
      <c r="BF305" s="116"/>
    </row>
    <row r="306" spans="50:58" ht="12.75">
      <c r="AX306" s="116"/>
      <c r="AY306" s="116"/>
      <c r="AZ306" s="116"/>
      <c r="BA306" s="116"/>
      <c r="BB306" s="116"/>
      <c r="BC306" s="116"/>
      <c r="BD306" s="116"/>
      <c r="BE306" s="116"/>
      <c r="BF306" s="116"/>
    </row>
    <row r="307" spans="50:58" ht="12.75">
      <c r="AX307" s="116"/>
      <c r="AY307" s="116"/>
      <c r="AZ307" s="116"/>
      <c r="BA307" s="116"/>
      <c r="BB307" s="116"/>
      <c r="BC307" s="116"/>
      <c r="BD307" s="116"/>
      <c r="BE307" s="116"/>
      <c r="BF307" s="116"/>
    </row>
    <row r="308" spans="50:58" ht="12.75">
      <c r="AX308" s="116"/>
      <c r="AY308" s="116"/>
      <c r="AZ308" s="116"/>
      <c r="BA308" s="116"/>
      <c r="BB308" s="116"/>
      <c r="BC308" s="116"/>
      <c r="BD308" s="116"/>
      <c r="BE308" s="116"/>
      <c r="BF308" s="116"/>
    </row>
    <row r="309" spans="50:58" ht="12.75">
      <c r="AX309" s="116"/>
      <c r="AY309" s="116"/>
      <c r="AZ309" s="116"/>
      <c r="BA309" s="116"/>
      <c r="BB309" s="116"/>
      <c r="BC309" s="116"/>
      <c r="BD309" s="116"/>
      <c r="BE309" s="116"/>
      <c r="BF309" s="116"/>
    </row>
    <row r="310" spans="50:58" ht="12.75">
      <c r="AX310" s="116"/>
      <c r="AY310" s="116"/>
      <c r="AZ310" s="116"/>
      <c r="BA310" s="116"/>
      <c r="BB310" s="116"/>
      <c r="BC310" s="116"/>
      <c r="BD310" s="116"/>
      <c r="BE310" s="116"/>
      <c r="BF310" s="116"/>
    </row>
    <row r="311" spans="50:58" ht="12.75">
      <c r="AX311" s="116"/>
      <c r="AY311" s="116"/>
      <c r="AZ311" s="116"/>
      <c r="BA311" s="116"/>
      <c r="BB311" s="116"/>
      <c r="BC311" s="116"/>
      <c r="BD311" s="116"/>
      <c r="BE311" s="116"/>
      <c r="BF311" s="116"/>
    </row>
    <row r="312" spans="50:58" ht="12.75">
      <c r="AX312" s="116"/>
      <c r="AY312" s="116"/>
      <c r="AZ312" s="116"/>
      <c r="BA312" s="116"/>
      <c r="BB312" s="116"/>
      <c r="BC312" s="116"/>
      <c r="BD312" s="116"/>
      <c r="BE312" s="116"/>
      <c r="BF312" s="116"/>
    </row>
    <row r="313" spans="50:58" ht="12.75">
      <c r="AX313" s="116"/>
      <c r="AY313" s="116"/>
      <c r="AZ313" s="116"/>
      <c r="BA313" s="116"/>
      <c r="BB313" s="116"/>
      <c r="BC313" s="116"/>
      <c r="BD313" s="116"/>
      <c r="BE313" s="116"/>
      <c r="BF313" s="116"/>
    </row>
    <row r="314" spans="50:58" ht="12.75">
      <c r="AX314" s="116"/>
      <c r="AY314" s="116"/>
      <c r="AZ314" s="116"/>
      <c r="BA314" s="116"/>
      <c r="BB314" s="116"/>
      <c r="BC314" s="116"/>
      <c r="BD314" s="116"/>
      <c r="BE314" s="116"/>
      <c r="BF314" s="116"/>
    </row>
    <row r="315" spans="50:58" ht="12.75">
      <c r="AX315" s="116"/>
      <c r="AY315" s="116"/>
      <c r="AZ315" s="116"/>
      <c r="BA315" s="116"/>
      <c r="BB315" s="116"/>
      <c r="BC315" s="116"/>
      <c r="BD315" s="116"/>
      <c r="BE315" s="116"/>
      <c r="BF315" s="116"/>
    </row>
    <row r="316" spans="50:58" ht="12.75">
      <c r="AX316" s="116"/>
      <c r="AY316" s="116"/>
      <c r="AZ316" s="116"/>
      <c r="BA316" s="116"/>
      <c r="BB316" s="116"/>
      <c r="BC316" s="116"/>
      <c r="BD316" s="116"/>
      <c r="BE316" s="116"/>
      <c r="BF316" s="116"/>
    </row>
    <row r="317" spans="50:58" ht="12.75">
      <c r="AX317" s="116"/>
      <c r="AY317" s="116"/>
      <c r="AZ317" s="116"/>
      <c r="BA317" s="116"/>
      <c r="BB317" s="116"/>
      <c r="BC317" s="116"/>
      <c r="BD317" s="116"/>
      <c r="BE317" s="116"/>
      <c r="BF317" s="116"/>
    </row>
    <row r="318" spans="50:58" ht="12.75">
      <c r="AX318" s="116"/>
      <c r="AY318" s="116"/>
      <c r="AZ318" s="116"/>
      <c r="BA318" s="116"/>
      <c r="BB318" s="116"/>
      <c r="BC318" s="116"/>
      <c r="BD318" s="116"/>
      <c r="BE318" s="116"/>
      <c r="BF318" s="116"/>
    </row>
    <row r="319" spans="50:58" ht="12.75">
      <c r="AX319" s="116"/>
      <c r="AY319" s="116"/>
      <c r="AZ319" s="116"/>
      <c r="BA319" s="116"/>
      <c r="BB319" s="116"/>
      <c r="BC319" s="116"/>
      <c r="BD319" s="116"/>
      <c r="BE319" s="116"/>
      <c r="BF319" s="116"/>
    </row>
    <row r="320" spans="50:58" ht="12.75">
      <c r="AX320" s="116"/>
      <c r="AY320" s="116"/>
      <c r="AZ320" s="116"/>
      <c r="BA320" s="116"/>
      <c r="BB320" s="116"/>
      <c r="BC320" s="116"/>
      <c r="BD320" s="116"/>
      <c r="BE320" s="116"/>
      <c r="BF320" s="116"/>
    </row>
    <row r="321" spans="50:58" ht="12.75">
      <c r="AX321" s="116"/>
      <c r="AY321" s="116"/>
      <c r="AZ321" s="116"/>
      <c r="BA321" s="116"/>
      <c r="BB321" s="116"/>
      <c r="BC321" s="116"/>
      <c r="BD321" s="116"/>
      <c r="BE321" s="116"/>
      <c r="BF321" s="116"/>
    </row>
    <row r="322" spans="50:58" ht="12.75">
      <c r="AX322" s="116"/>
      <c r="AY322" s="116"/>
      <c r="AZ322" s="116"/>
      <c r="BA322" s="116"/>
      <c r="BB322" s="116"/>
      <c r="BC322" s="116"/>
      <c r="BD322" s="116"/>
      <c r="BE322" s="116"/>
      <c r="BF322" s="116"/>
    </row>
    <row r="323" spans="50:58" ht="12.75">
      <c r="AX323" s="116"/>
      <c r="AY323" s="116"/>
      <c r="AZ323" s="116"/>
      <c r="BA323" s="116"/>
      <c r="BB323" s="116"/>
      <c r="BC323" s="116"/>
      <c r="BD323" s="116"/>
      <c r="BE323" s="116"/>
      <c r="BF323" s="116"/>
    </row>
    <row r="324" spans="50:58" ht="12.75">
      <c r="AX324" s="116"/>
      <c r="AY324" s="116"/>
      <c r="AZ324" s="116"/>
      <c r="BA324" s="116"/>
      <c r="BB324" s="116"/>
      <c r="BC324" s="116"/>
      <c r="BD324" s="116"/>
      <c r="BE324" s="116"/>
      <c r="BF324" s="116"/>
    </row>
    <row r="325" spans="50:58" ht="12.75">
      <c r="AX325" s="116"/>
      <c r="AY325" s="116"/>
      <c r="AZ325" s="116"/>
      <c r="BA325" s="116"/>
      <c r="BB325" s="116"/>
      <c r="BC325" s="116"/>
      <c r="BD325" s="116"/>
      <c r="BE325" s="116"/>
      <c r="BF325" s="116"/>
    </row>
    <row r="326" spans="50:58" ht="12.75">
      <c r="AX326" s="116"/>
      <c r="AY326" s="116"/>
      <c r="AZ326" s="116"/>
      <c r="BA326" s="116"/>
      <c r="BB326" s="116"/>
      <c r="BC326" s="116"/>
      <c r="BD326" s="116"/>
      <c r="BE326" s="116"/>
      <c r="BF326" s="116"/>
    </row>
    <row r="327" spans="50:58" ht="12.75">
      <c r="AX327" s="116"/>
      <c r="AY327" s="116"/>
      <c r="AZ327" s="116"/>
      <c r="BA327" s="116"/>
      <c r="BB327" s="116"/>
      <c r="BC327" s="116"/>
      <c r="BD327" s="116"/>
      <c r="BE327" s="116"/>
      <c r="BF327" s="116"/>
    </row>
    <row r="328" spans="50:58" ht="12.75">
      <c r="AX328" s="116"/>
      <c r="AY328" s="116"/>
      <c r="AZ328" s="116"/>
      <c r="BA328" s="116"/>
      <c r="BB328" s="116"/>
      <c r="BC328" s="116"/>
      <c r="BD328" s="116"/>
      <c r="BE328" s="116"/>
      <c r="BF328" s="116"/>
    </row>
    <row r="329" spans="50:58" ht="12.75">
      <c r="AX329" s="116"/>
      <c r="AY329" s="116"/>
      <c r="AZ329" s="116"/>
      <c r="BA329" s="116"/>
      <c r="BB329" s="116"/>
      <c r="BC329" s="116"/>
      <c r="BD329" s="116"/>
      <c r="BE329" s="116"/>
      <c r="BF329" s="116"/>
    </row>
    <row r="330" spans="50:58" ht="12.75">
      <c r="AX330" s="116"/>
      <c r="AY330" s="116"/>
      <c r="AZ330" s="116"/>
      <c r="BA330" s="116"/>
      <c r="BB330" s="116"/>
      <c r="BC330" s="116"/>
      <c r="BD330" s="116"/>
      <c r="BE330" s="116"/>
      <c r="BF330" s="116"/>
    </row>
    <row r="331" spans="50:58" ht="12.75">
      <c r="AX331" s="116"/>
      <c r="AY331" s="116"/>
      <c r="AZ331" s="116"/>
      <c r="BA331" s="116"/>
      <c r="BB331" s="116"/>
      <c r="BC331" s="116"/>
      <c r="BD331" s="116"/>
      <c r="BE331" s="116"/>
      <c r="BF331" s="116"/>
    </row>
    <row r="332" spans="50:58" ht="12.75">
      <c r="AX332" s="116"/>
      <c r="AY332" s="116"/>
      <c r="AZ332" s="116"/>
      <c r="BA332" s="116"/>
      <c r="BB332" s="116"/>
      <c r="BC332" s="116"/>
      <c r="BD332" s="116"/>
      <c r="BE332" s="116"/>
      <c r="BF332" s="116"/>
    </row>
    <row r="333" spans="50:58" ht="12.75">
      <c r="AX333" s="116"/>
      <c r="AY333" s="116"/>
      <c r="AZ333" s="116"/>
      <c r="BA333" s="116"/>
      <c r="BB333" s="116"/>
      <c r="BC333" s="116"/>
      <c r="BD333" s="116"/>
      <c r="BE333" s="116"/>
      <c r="BF333" s="116"/>
    </row>
    <row r="334" spans="50:58" ht="12.75">
      <c r="AX334" s="116"/>
      <c r="AY334" s="116"/>
      <c r="AZ334" s="116"/>
      <c r="BA334" s="116"/>
      <c r="BB334" s="116"/>
      <c r="BC334" s="116"/>
      <c r="BD334" s="116"/>
      <c r="BE334" s="116"/>
      <c r="BF334" s="116"/>
    </row>
    <row r="335" spans="50:58" ht="12.75">
      <c r="AX335" s="116"/>
      <c r="AY335" s="116"/>
      <c r="AZ335" s="116"/>
      <c r="BA335" s="116"/>
      <c r="BB335" s="116"/>
      <c r="BC335" s="116"/>
      <c r="BD335" s="116"/>
      <c r="BE335" s="116"/>
      <c r="BF335" s="116"/>
    </row>
    <row r="336" spans="50:58" ht="12.75">
      <c r="AX336" s="116"/>
      <c r="AY336" s="116"/>
      <c r="AZ336" s="116"/>
      <c r="BA336" s="116"/>
      <c r="BB336" s="116"/>
      <c r="BC336" s="116"/>
      <c r="BD336" s="116"/>
      <c r="BE336" s="116"/>
      <c r="BF336" s="116"/>
    </row>
    <row r="337" spans="50:58" ht="12.75">
      <c r="AX337" s="116"/>
      <c r="AY337" s="116"/>
      <c r="AZ337" s="116"/>
      <c r="BA337" s="116"/>
      <c r="BB337" s="116"/>
      <c r="BC337" s="116"/>
      <c r="BD337" s="116"/>
      <c r="BE337" s="116"/>
      <c r="BF337" s="116"/>
    </row>
    <row r="338" spans="50:58" ht="12.75">
      <c r="AX338" s="116"/>
      <c r="AY338" s="116"/>
      <c r="AZ338" s="116"/>
      <c r="BA338" s="116"/>
      <c r="BB338" s="116"/>
      <c r="BC338" s="116"/>
      <c r="BD338" s="116"/>
      <c r="BE338" s="116"/>
      <c r="BF338" s="116"/>
    </row>
    <row r="339" spans="50:58" ht="12.75">
      <c r="AX339" s="116"/>
      <c r="AY339" s="116"/>
      <c r="AZ339" s="116"/>
      <c r="BA339" s="116"/>
      <c r="BB339" s="116"/>
      <c r="BC339" s="116"/>
      <c r="BD339" s="116"/>
      <c r="BE339" s="116"/>
      <c r="BF339" s="116"/>
    </row>
    <row r="340" spans="50:58" ht="12.75">
      <c r="AX340" s="116"/>
      <c r="AY340" s="116"/>
      <c r="AZ340" s="116"/>
      <c r="BA340" s="116"/>
      <c r="BB340" s="116"/>
      <c r="BC340" s="116"/>
      <c r="BD340" s="116"/>
      <c r="BE340" s="116"/>
      <c r="BF340" s="116"/>
    </row>
    <row r="341" spans="50:58" ht="12.75">
      <c r="AX341" s="116"/>
      <c r="AY341" s="116"/>
      <c r="AZ341" s="116"/>
      <c r="BA341" s="116"/>
      <c r="BB341" s="116"/>
      <c r="BC341" s="116"/>
      <c r="BD341" s="116"/>
      <c r="BE341" s="116"/>
      <c r="BF341" s="116"/>
    </row>
    <row r="342" spans="50:58" ht="12.75">
      <c r="AX342" s="116"/>
      <c r="AY342" s="116"/>
      <c r="AZ342" s="116"/>
      <c r="BA342" s="116"/>
      <c r="BB342" s="116"/>
      <c r="BC342" s="116"/>
      <c r="BD342" s="116"/>
      <c r="BE342" s="116"/>
      <c r="BF342" s="116"/>
    </row>
    <row r="343" spans="50:58" ht="12.75">
      <c r="AX343" s="116"/>
      <c r="AY343" s="116"/>
      <c r="AZ343" s="116"/>
      <c r="BA343" s="116"/>
      <c r="BB343" s="116"/>
      <c r="BC343" s="116"/>
      <c r="BD343" s="116"/>
      <c r="BE343" s="116"/>
      <c r="BF343" s="116"/>
    </row>
    <row r="344" spans="50:58" ht="12.75">
      <c r="AX344" s="116"/>
      <c r="AY344" s="116"/>
      <c r="AZ344" s="116"/>
      <c r="BA344" s="116"/>
      <c r="BB344" s="116"/>
      <c r="BC344" s="116"/>
      <c r="BD344" s="116"/>
      <c r="BE344" s="116"/>
      <c r="BF344" s="116"/>
    </row>
    <row r="345" spans="50:58" ht="12.75">
      <c r="AX345" s="116"/>
      <c r="AY345" s="116"/>
      <c r="AZ345" s="116"/>
      <c r="BA345" s="116"/>
      <c r="BB345" s="116"/>
      <c r="BC345" s="116"/>
      <c r="BD345" s="116"/>
      <c r="BE345" s="116"/>
      <c r="BF345" s="116"/>
    </row>
    <row r="346" spans="50:58" ht="12.75">
      <c r="AX346" s="116"/>
      <c r="AY346" s="116"/>
      <c r="AZ346" s="116"/>
      <c r="BA346" s="116"/>
      <c r="BB346" s="116"/>
      <c r="BC346" s="116"/>
      <c r="BD346" s="116"/>
      <c r="BE346" s="116"/>
      <c r="BF346" s="116"/>
    </row>
    <row r="347" spans="50:58" ht="12.75">
      <c r="AX347" s="116"/>
      <c r="AY347" s="116"/>
      <c r="AZ347" s="116"/>
      <c r="BA347" s="116"/>
      <c r="BB347" s="116"/>
      <c r="BC347" s="116"/>
      <c r="BD347" s="116"/>
      <c r="BE347" s="116"/>
      <c r="BF347" s="116"/>
    </row>
    <row r="348" spans="50:58" ht="12.75">
      <c r="AX348" s="116"/>
      <c r="AY348" s="116"/>
      <c r="AZ348" s="116"/>
      <c r="BA348" s="116"/>
      <c r="BB348" s="116"/>
      <c r="BC348" s="116"/>
      <c r="BD348" s="116"/>
      <c r="BE348" s="116"/>
      <c r="BF348" s="116"/>
    </row>
    <row r="349" spans="50:58" ht="12.75">
      <c r="AX349" s="116"/>
      <c r="AY349" s="116"/>
      <c r="AZ349" s="116"/>
      <c r="BA349" s="116"/>
      <c r="BB349" s="116"/>
      <c r="BC349" s="116"/>
      <c r="BD349" s="116"/>
      <c r="BE349" s="116"/>
      <c r="BF349" s="116"/>
    </row>
    <row r="350" spans="50:58" ht="12.75">
      <c r="AX350" s="116"/>
      <c r="AY350" s="116"/>
      <c r="AZ350" s="116"/>
      <c r="BA350" s="116"/>
      <c r="BB350" s="116"/>
      <c r="BC350" s="116"/>
      <c r="BD350" s="116"/>
      <c r="BE350" s="116"/>
      <c r="BF350" s="116"/>
    </row>
    <row r="351" spans="50:58" ht="12.75">
      <c r="AX351" s="116"/>
      <c r="AY351" s="116"/>
      <c r="AZ351" s="116"/>
      <c r="BA351" s="116"/>
      <c r="BB351" s="116"/>
      <c r="BC351" s="116"/>
      <c r="BD351" s="116"/>
      <c r="BE351" s="116"/>
      <c r="BF351" s="116"/>
    </row>
    <row r="352" spans="50:58" ht="12.75">
      <c r="AX352" s="116"/>
      <c r="AY352" s="116"/>
      <c r="AZ352" s="116"/>
      <c r="BA352" s="116"/>
      <c r="BB352" s="116"/>
      <c r="BC352" s="116"/>
      <c r="BD352" s="116"/>
      <c r="BE352" s="116"/>
      <c r="BF352" s="116"/>
    </row>
    <row r="353" spans="50:58" ht="12.75">
      <c r="AX353" s="116"/>
      <c r="AY353" s="116"/>
      <c r="AZ353" s="116"/>
      <c r="BA353" s="116"/>
      <c r="BB353" s="116"/>
      <c r="BC353" s="116"/>
      <c r="BD353" s="116"/>
      <c r="BE353" s="116"/>
      <c r="BF353" s="116"/>
    </row>
    <row r="354" spans="50:58" ht="12.75">
      <c r="AX354" s="116"/>
      <c r="AY354" s="116"/>
      <c r="AZ354" s="116"/>
      <c r="BA354" s="116"/>
      <c r="BB354" s="116"/>
      <c r="BC354" s="116"/>
      <c r="BD354" s="116"/>
      <c r="BE354" s="116"/>
      <c r="BF354" s="116"/>
    </row>
    <row r="355" spans="50:58" ht="12.75">
      <c r="AX355" s="116"/>
      <c r="AY355" s="116"/>
      <c r="AZ355" s="116"/>
      <c r="BA355" s="116"/>
      <c r="BB355" s="116"/>
      <c r="BC355" s="116"/>
      <c r="BD355" s="116"/>
      <c r="BE355" s="116"/>
      <c r="BF355" s="116"/>
    </row>
    <row r="356" spans="50:58" ht="12.75">
      <c r="AX356" s="116"/>
      <c r="AY356" s="116"/>
      <c r="AZ356" s="116"/>
      <c r="BA356" s="116"/>
      <c r="BB356" s="116"/>
      <c r="BC356" s="116"/>
      <c r="BD356" s="116"/>
      <c r="BE356" s="116"/>
      <c r="BF356" s="116"/>
    </row>
    <row r="357" spans="50:58" ht="12.75">
      <c r="AX357" s="116"/>
      <c r="AY357" s="116"/>
      <c r="AZ357" s="116"/>
      <c r="BA357" s="116"/>
      <c r="BB357" s="116"/>
      <c r="BC357" s="116"/>
      <c r="BD357" s="116"/>
      <c r="BE357" s="116"/>
      <c r="BF357" s="116"/>
    </row>
    <row r="358" spans="50:58" ht="12.75">
      <c r="AX358" s="116"/>
      <c r="AY358" s="116"/>
      <c r="AZ358" s="116"/>
      <c r="BA358" s="116"/>
      <c r="BB358" s="116"/>
      <c r="BC358" s="116"/>
      <c r="BD358" s="116"/>
      <c r="BE358" s="116"/>
      <c r="BF358" s="116"/>
    </row>
    <row r="359" spans="50:58" ht="12.75">
      <c r="AX359" s="116"/>
      <c r="AY359" s="116"/>
      <c r="AZ359" s="116"/>
      <c r="BA359" s="116"/>
      <c r="BB359" s="116"/>
      <c r="BC359" s="116"/>
      <c r="BD359" s="116"/>
      <c r="BE359" s="116"/>
      <c r="BF359" s="116"/>
    </row>
    <row r="360" spans="50:58" ht="12.75">
      <c r="AX360" s="116"/>
      <c r="AY360" s="116"/>
      <c r="AZ360" s="116"/>
      <c r="BA360" s="116"/>
      <c r="BB360" s="116"/>
      <c r="BC360" s="116"/>
      <c r="BD360" s="116"/>
      <c r="BE360" s="116"/>
      <c r="BF360" s="116"/>
    </row>
    <row r="361" spans="50:58" ht="12.75">
      <c r="AX361" s="116"/>
      <c r="AY361" s="116"/>
      <c r="AZ361" s="116"/>
      <c r="BA361" s="116"/>
      <c r="BB361" s="116"/>
      <c r="BC361" s="116"/>
      <c r="BD361" s="116"/>
      <c r="BE361" s="116"/>
      <c r="BF361" s="116"/>
    </row>
    <row r="362" spans="50:58" ht="12.75">
      <c r="AX362" s="116"/>
      <c r="AY362" s="116"/>
      <c r="AZ362" s="116"/>
      <c r="BA362" s="116"/>
      <c r="BB362" s="116"/>
      <c r="BC362" s="116"/>
      <c r="BD362" s="116"/>
      <c r="BE362" s="116"/>
      <c r="BF362" s="116"/>
    </row>
    <row r="363" spans="50:58" ht="12.75">
      <c r="AX363" s="116"/>
      <c r="AY363" s="116"/>
      <c r="AZ363" s="116"/>
      <c r="BA363" s="116"/>
      <c r="BB363" s="116"/>
      <c r="BC363" s="116"/>
      <c r="BD363" s="116"/>
      <c r="BE363" s="116"/>
      <c r="BF363" s="116"/>
    </row>
    <row r="364" spans="50:58" ht="12.75">
      <c r="AX364" s="116"/>
      <c r="AY364" s="116"/>
      <c r="AZ364" s="116"/>
      <c r="BA364" s="116"/>
      <c r="BB364" s="116"/>
      <c r="BC364" s="116"/>
      <c r="BD364" s="116"/>
      <c r="BE364" s="116"/>
      <c r="BF364" s="116"/>
    </row>
    <row r="365" spans="50:58" ht="12.75">
      <c r="AX365" s="116"/>
      <c r="AY365" s="116"/>
      <c r="AZ365" s="116"/>
      <c r="BA365" s="116"/>
      <c r="BB365" s="116"/>
      <c r="BC365" s="116"/>
      <c r="BD365" s="116"/>
      <c r="BE365" s="116"/>
      <c r="BF365" s="116"/>
    </row>
    <row r="366" spans="50:58" ht="12.75">
      <c r="AX366" s="116"/>
      <c r="AY366" s="116"/>
      <c r="AZ366" s="116"/>
      <c r="BA366" s="116"/>
      <c r="BB366" s="116"/>
      <c r="BC366" s="116"/>
      <c r="BD366" s="116"/>
      <c r="BE366" s="116"/>
      <c r="BF366" s="116"/>
    </row>
    <row r="367" spans="50:58" ht="12.75">
      <c r="AX367" s="116"/>
      <c r="AY367" s="116"/>
      <c r="AZ367" s="116"/>
      <c r="BA367" s="116"/>
      <c r="BB367" s="116"/>
      <c r="BC367" s="116"/>
      <c r="BD367" s="116"/>
      <c r="BE367" s="116"/>
      <c r="BF367" s="116"/>
    </row>
    <row r="368" spans="50:58" ht="12.75">
      <c r="AX368" s="116"/>
      <c r="AY368" s="116"/>
      <c r="AZ368" s="116"/>
      <c r="BA368" s="116"/>
      <c r="BB368" s="116"/>
      <c r="BC368" s="116"/>
      <c r="BD368" s="116"/>
      <c r="BE368" s="116"/>
      <c r="BF368" s="116"/>
    </row>
    <row r="380" ht="12.75">
      <c r="F380" t="s">
        <v>496</v>
      </c>
    </row>
    <row r="381" spans="6:10" ht="12.75">
      <c r="F381" t="s">
        <v>498</v>
      </c>
      <c r="J381" t="s">
        <v>499</v>
      </c>
    </row>
    <row r="382" spans="6:11" ht="12.75">
      <c r="F382" t="s">
        <v>493</v>
      </c>
      <c r="G382" t="s">
        <v>500</v>
      </c>
      <c r="H382" t="s">
        <v>495</v>
      </c>
      <c r="J382" t="s">
        <v>497</v>
      </c>
      <c r="K382" t="s">
        <v>494</v>
      </c>
    </row>
    <row r="383" spans="6:11" ht="12.75">
      <c r="F383">
        <v>0</v>
      </c>
      <c r="G383">
        <f>CONVERT(F383,"cm","ft")</f>
        <v>0</v>
      </c>
      <c r="H383">
        <f aca="true" t="array" ref="H383:H408">FREQUENCY('PCWA Tads'!AK111:AK239,G383:G408)</f>
        <v>0</v>
      </c>
      <c r="J383">
        <v>0</v>
      </c>
      <c r="K383">
        <f>CONVERT(J383,"cm","ft")</f>
        <v>0</v>
      </c>
    </row>
    <row r="384" spans="6:11" ht="12.75">
      <c r="F384">
        <v>1</v>
      </c>
      <c r="G384">
        <f>CONVERT(F384,"cm","ft")</f>
        <v>0.03280839895013123</v>
      </c>
      <c r="H384">
        <v>0</v>
      </c>
      <c r="J384">
        <v>5</v>
      </c>
      <c r="K384">
        <f>CONVERT(J384,"cm","ft")</f>
        <v>0.16404199475065617</v>
      </c>
    </row>
    <row r="385" spans="6:11" ht="12.75">
      <c r="F385">
        <v>2</v>
      </c>
      <c r="G385">
        <f>CONVERT(F385,"cm","ft")</f>
        <v>0.06561679790026247</v>
      </c>
      <c r="H385">
        <v>0</v>
      </c>
      <c r="J385">
        <v>10</v>
      </c>
      <c r="K385">
        <f>CONVERT(J385,"cm","ft")</f>
        <v>0.32808398950131235</v>
      </c>
    </row>
    <row r="386" spans="6:11" ht="12.75">
      <c r="F386">
        <v>3</v>
      </c>
      <c r="G386">
        <f>CONVERT(F386,"cm","ft")</f>
        <v>0.0984251968503937</v>
      </c>
      <c r="H386">
        <v>0</v>
      </c>
      <c r="J386">
        <v>15</v>
      </c>
      <c r="K386">
        <f>CONVERT(J386,"cm","ft")</f>
        <v>0.4921259842519685</v>
      </c>
    </row>
    <row r="387" spans="6:11" ht="12.75">
      <c r="F387">
        <v>4</v>
      </c>
      <c r="G387">
        <f>CONVERT(F387,"cm","ft")</f>
        <v>0.13123359580052493</v>
      </c>
      <c r="H387">
        <v>0</v>
      </c>
      <c r="J387">
        <v>20</v>
      </c>
      <c r="K387">
        <f>CONVERT(J387,"cm","ft")</f>
        <v>0.6561679790026247</v>
      </c>
    </row>
    <row r="388" spans="6:11" ht="12.75">
      <c r="F388">
        <v>5</v>
      </c>
      <c r="G388">
        <f>CONVERT(F388,"cm","ft")</f>
        <v>0.16404199475065617</v>
      </c>
      <c r="H388">
        <v>0</v>
      </c>
      <c r="J388">
        <v>25</v>
      </c>
      <c r="K388">
        <f>CONVERT(J388,"cm","ft")</f>
        <v>0.8202099737532809</v>
      </c>
    </row>
    <row r="389" spans="6:11" ht="12.75">
      <c r="F389">
        <v>6</v>
      </c>
      <c r="G389">
        <f>CONVERT(F389,"cm","ft")</f>
        <v>0.1968503937007874</v>
      </c>
      <c r="H389">
        <v>0</v>
      </c>
      <c r="J389">
        <v>30</v>
      </c>
      <c r="K389">
        <f>CONVERT(J389,"cm","ft")</f>
        <v>0.984251968503937</v>
      </c>
    </row>
    <row r="390" spans="6:11" ht="12.75">
      <c r="F390">
        <v>7</v>
      </c>
      <c r="G390">
        <f>CONVERT(F390,"cm","ft")</f>
        <v>0.22965879265091863</v>
      </c>
      <c r="H390">
        <v>0</v>
      </c>
      <c r="J390">
        <v>35</v>
      </c>
      <c r="K390">
        <f>CONVERT(J390,"cm","ft")</f>
        <v>1.1482939632545932</v>
      </c>
    </row>
    <row r="391" spans="6:11" ht="12.75">
      <c r="F391">
        <v>8</v>
      </c>
      <c r="G391">
        <f>CONVERT(F391,"cm","ft")</f>
        <v>0.26246719160104987</v>
      </c>
      <c r="H391">
        <v>0</v>
      </c>
      <c r="J391">
        <v>40</v>
      </c>
      <c r="K391">
        <f>CONVERT(J391,"cm","ft")</f>
        <v>1.3123359580052494</v>
      </c>
    </row>
    <row r="392" spans="6:11" ht="12.75">
      <c r="F392">
        <v>9</v>
      </c>
      <c r="G392">
        <f>CONVERT(F392,"cm","ft")</f>
        <v>0.2952755905511811</v>
      </c>
      <c r="H392">
        <v>0</v>
      </c>
      <c r="J392">
        <v>45</v>
      </c>
      <c r="K392">
        <f>CONVERT(J392,"cm","ft")</f>
        <v>1.4763779527559056</v>
      </c>
    </row>
    <row r="393" spans="6:11" ht="12.75">
      <c r="F393">
        <v>10</v>
      </c>
      <c r="G393">
        <f>CONVERT(F393,"cm","ft")</f>
        <v>0.32808398950131235</v>
      </c>
      <c r="H393">
        <v>0</v>
      </c>
      <c r="J393">
        <v>50</v>
      </c>
      <c r="K393">
        <f>CONVERT(J393,"cm","ft")</f>
        <v>1.6404199475065617</v>
      </c>
    </row>
    <row r="394" spans="6:11" ht="12.75">
      <c r="F394">
        <v>11</v>
      </c>
      <c r="G394">
        <f>CONVERT(F394,"cm","ft")</f>
        <v>0.36089238845144356</v>
      </c>
      <c r="H394">
        <v>0</v>
      </c>
      <c r="J394">
        <v>55</v>
      </c>
      <c r="K394">
        <f>CONVERT(J394,"cm","ft")</f>
        <v>1.804461942257218</v>
      </c>
    </row>
    <row r="395" spans="6:11" ht="12.75">
      <c r="F395">
        <v>12</v>
      </c>
      <c r="G395">
        <f>CONVERT(F395,"cm","ft")</f>
        <v>0.3937007874015748</v>
      </c>
      <c r="H395">
        <v>0</v>
      </c>
      <c r="J395">
        <v>60</v>
      </c>
      <c r="K395">
        <f>CONVERT(J395,"cm","ft")</f>
        <v>1.968503937007874</v>
      </c>
    </row>
    <row r="396" spans="6:11" ht="12.75">
      <c r="F396">
        <v>13</v>
      </c>
      <c r="G396">
        <f>CONVERT(F396,"cm","ft")</f>
        <v>0.42650918635170604</v>
      </c>
      <c r="H396">
        <v>0</v>
      </c>
      <c r="J396">
        <v>65</v>
      </c>
      <c r="K396">
        <f>CONVERT(J396,"cm","ft")</f>
        <v>2.1325459317585302</v>
      </c>
    </row>
    <row r="397" spans="6:11" ht="12.75">
      <c r="F397">
        <v>14</v>
      </c>
      <c r="G397">
        <f>CONVERT(F397,"cm","ft")</f>
        <v>0.45931758530183725</v>
      </c>
      <c r="H397">
        <v>0</v>
      </c>
      <c r="J397">
        <v>70</v>
      </c>
      <c r="K397">
        <f>CONVERT(J397,"cm","ft")</f>
        <v>2.2965879265091864</v>
      </c>
    </row>
    <row r="398" spans="6:11" ht="12.75">
      <c r="F398">
        <v>15</v>
      </c>
      <c r="G398">
        <f>CONVERT(F398,"cm","ft")</f>
        <v>0.4921259842519685</v>
      </c>
      <c r="H398">
        <v>0</v>
      </c>
      <c r="J398">
        <v>75</v>
      </c>
      <c r="K398">
        <f>CONVERT(J398,"cm","ft")</f>
        <v>2.4606299212598426</v>
      </c>
    </row>
    <row r="399" spans="6:11" ht="12.75">
      <c r="F399">
        <v>16</v>
      </c>
      <c r="G399">
        <f>CONVERT(F399,"cm","ft")</f>
        <v>0.5249343832020997</v>
      </c>
      <c r="H399">
        <v>0</v>
      </c>
      <c r="J399">
        <v>80</v>
      </c>
      <c r="K399">
        <f>CONVERT(J399,"cm","ft")</f>
        <v>2.6246719160104988</v>
      </c>
    </row>
    <row r="400" spans="6:11" ht="12.75">
      <c r="F400">
        <v>17</v>
      </c>
      <c r="G400">
        <f>CONVERT(F400,"cm","ft")</f>
        <v>0.5577427821522309</v>
      </c>
      <c r="H400">
        <v>0</v>
      </c>
      <c r="J400">
        <v>85</v>
      </c>
      <c r="K400">
        <f>CONVERT(J400,"cm","ft")</f>
        <v>2.788713910761155</v>
      </c>
    </row>
    <row r="401" spans="6:11" ht="12.75">
      <c r="F401">
        <v>18</v>
      </c>
      <c r="G401">
        <f>CONVERT(F401,"cm","ft")</f>
        <v>0.5905511811023622</v>
      </c>
      <c r="H401">
        <v>0</v>
      </c>
      <c r="J401">
        <v>90</v>
      </c>
      <c r="K401">
        <f>CONVERT(J401,"cm","ft")</f>
        <v>2.952755905511811</v>
      </c>
    </row>
    <row r="402" spans="6:11" ht="12.75">
      <c r="F402">
        <v>19</v>
      </c>
      <c r="G402">
        <f>CONVERT(F402,"cm","ft")</f>
        <v>0.6233595800524935</v>
      </c>
      <c r="H402">
        <v>0</v>
      </c>
      <c r="J402">
        <v>95</v>
      </c>
      <c r="K402">
        <f>CONVERT(J402,"cm","ft")</f>
        <v>3.1167979002624673</v>
      </c>
    </row>
    <row r="403" spans="6:11" ht="12.75">
      <c r="F403">
        <v>20</v>
      </c>
      <c r="G403">
        <f>CONVERT(F403,"cm","ft")</f>
        <v>0.6561679790026247</v>
      </c>
      <c r="H403">
        <v>0</v>
      </c>
      <c r="J403">
        <v>100</v>
      </c>
      <c r="K403">
        <f>CONVERT(J403,"cm","ft")</f>
        <v>3.2808398950131235</v>
      </c>
    </row>
    <row r="404" spans="6:11" ht="12.75">
      <c r="F404">
        <v>21</v>
      </c>
      <c r="G404">
        <f>CONVERT(F404,"cm","ft")</f>
        <v>0.6889763779527559</v>
      </c>
      <c r="H404">
        <v>0</v>
      </c>
      <c r="J404">
        <v>105</v>
      </c>
      <c r="K404">
        <f>CONVERT(J404,"cm","ft")</f>
        <v>3.4448818897637796</v>
      </c>
    </row>
    <row r="405" spans="6:11" ht="12.75">
      <c r="F405">
        <v>22</v>
      </c>
      <c r="G405">
        <f>CONVERT(F405,"cm","ft")</f>
        <v>0.7217847769028871</v>
      </c>
      <c r="H405">
        <v>0</v>
      </c>
      <c r="J405">
        <v>110</v>
      </c>
      <c r="K405">
        <f>CONVERT(J405,"cm","ft")</f>
        <v>3.608923884514436</v>
      </c>
    </row>
    <row r="406" spans="6:11" ht="12.75">
      <c r="F406">
        <v>23</v>
      </c>
      <c r="G406">
        <f>CONVERT(F406,"cm","ft")</f>
        <v>0.7545931758530183</v>
      </c>
      <c r="H406">
        <v>0</v>
      </c>
      <c r="J406">
        <v>115</v>
      </c>
      <c r="K406">
        <f>CONVERT(J406,"cm","ft")</f>
        <v>3.772965879265092</v>
      </c>
    </row>
    <row r="407" spans="6:11" ht="12.75">
      <c r="F407">
        <v>24</v>
      </c>
      <c r="G407">
        <f>CONVERT(F407,"cm","ft")</f>
        <v>0.7874015748031497</v>
      </c>
      <c r="H407">
        <v>0</v>
      </c>
      <c r="J407">
        <v>120</v>
      </c>
      <c r="K407">
        <f>CONVERT(J407,"cm","ft")</f>
        <v>3.937007874015748</v>
      </c>
    </row>
    <row r="408" spans="6:11" ht="12.75">
      <c r="F408">
        <v>25</v>
      </c>
      <c r="G408">
        <f>CONVERT(F408,"cm","ft")</f>
        <v>0.8202099737532809</v>
      </c>
      <c r="H408">
        <v>0</v>
      </c>
      <c r="J408">
        <v>125</v>
      </c>
      <c r="K408">
        <f>CONVERT(J408,"cm","ft")</f>
        <v>4.101049868766404</v>
      </c>
    </row>
    <row r="409" spans="6:11" ht="12.75">
      <c r="F409">
        <v>26</v>
      </c>
      <c r="G409">
        <f>CONVERT(F409,"cm","ft")</f>
        <v>0.8530183727034121</v>
      </c>
      <c r="J409">
        <v>130</v>
      </c>
      <c r="K409">
        <f>CONVERT(J409,"cm","ft")</f>
        <v>4.2650918635170605</v>
      </c>
    </row>
  </sheetData>
  <printOptions/>
  <pageMargins left="0.75" right="0.75" top="1" bottom="1" header="0.5" footer="0.5"/>
  <pageSetup fitToHeight="2" fitToWidth="1" horizontalDpi="300" verticalDpi="300" orientation="landscape" paperSize="17" scale="25" r:id="rId2"/>
  <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BS341"/>
  <sheetViews>
    <sheetView zoomScale="75" zoomScaleNormal="75" workbookViewId="0" topLeftCell="AK1">
      <pane ySplit="1" topLeftCell="BM201" activePane="bottomLeft" state="frozen"/>
      <selection pane="topLeft" activeCell="A1" sqref="A1"/>
      <selection pane="bottomLeft" activeCell="AQ268" sqref="AQ268"/>
    </sheetView>
  </sheetViews>
  <sheetFormatPr defaultColWidth="9.140625" defaultRowHeight="12.75"/>
  <cols>
    <col min="1" max="3" width="9.140625" style="116" customWidth="1"/>
    <col min="6" max="6" width="22.140625" style="0" customWidth="1"/>
    <col min="7" max="7" width="13.140625" style="75" customWidth="1"/>
    <col min="8" max="8" width="11.8515625" style="0" customWidth="1"/>
    <col min="9" max="9" width="12.7109375" style="0" customWidth="1"/>
    <col min="10" max="10" width="15.8515625" style="0" customWidth="1"/>
    <col min="11" max="11" width="12.140625" style="0" customWidth="1"/>
    <col min="16" max="16" width="10.8515625" style="0" customWidth="1"/>
    <col min="17" max="17" width="11.8515625" style="0" customWidth="1"/>
    <col min="18" max="18" width="11.57421875" style="0" customWidth="1"/>
    <col min="19" max="20" width="11.28125" style="0" customWidth="1"/>
    <col min="21" max="21" width="10.7109375" style="0" customWidth="1"/>
    <col min="32" max="32" width="9.28125" style="0" bestFit="1" customWidth="1"/>
    <col min="33" max="33" width="11.00390625" style="0" bestFit="1" customWidth="1"/>
    <col min="36" max="36" width="9.28125" style="0" bestFit="1" customWidth="1"/>
    <col min="38" max="38" width="9.28125" style="0" bestFit="1" customWidth="1"/>
    <col min="41" max="42" width="9.28125" style="0" bestFit="1" customWidth="1"/>
    <col min="43" max="43" width="26.7109375" style="0" customWidth="1"/>
    <col min="44" max="44" width="18.421875" style="0" customWidth="1"/>
    <col min="45" max="45" width="12.140625" style="118" customWidth="1"/>
    <col min="46" max="46" width="12.28125" style="0" customWidth="1"/>
    <col min="47" max="47" width="18.140625" style="0" customWidth="1"/>
    <col min="48" max="48" width="16.140625" style="0" customWidth="1"/>
    <col min="49" max="49" width="9.28125" style="0" bestFit="1" customWidth="1"/>
    <col min="53" max="53" width="9.28125" style="0" bestFit="1" customWidth="1"/>
    <col min="57" max="57" width="17.140625" style="116" customWidth="1"/>
    <col min="58" max="58" width="15.8515625" style="116" customWidth="1"/>
    <col min="59" max="64" width="9.140625" style="116" customWidth="1"/>
    <col min="65" max="65" width="12.421875" style="116" customWidth="1"/>
    <col min="66" max="66" width="11.8515625" style="116" customWidth="1"/>
    <col min="67" max="70" width="9.140625" style="116" customWidth="1"/>
    <col min="71" max="71" width="11.8515625" style="116" customWidth="1"/>
    <col min="72" max="16384" width="9.140625" style="116" customWidth="1"/>
  </cols>
  <sheetData>
    <row r="1" spans="4:69" ht="12.75">
      <c r="D1" s="116" t="s">
        <v>501</v>
      </c>
      <c r="E1" t="s">
        <v>0</v>
      </c>
      <c r="F1" t="s">
        <v>1</v>
      </c>
      <c r="G1" s="75" t="s">
        <v>2</v>
      </c>
      <c r="H1" t="s">
        <v>3</v>
      </c>
      <c r="I1" t="s">
        <v>4</v>
      </c>
      <c r="J1" t="s">
        <v>5</v>
      </c>
      <c r="K1" t="s">
        <v>6</v>
      </c>
      <c r="L1" t="s">
        <v>7</v>
      </c>
      <c r="M1" t="s">
        <v>8</v>
      </c>
      <c r="N1" t="s">
        <v>9</v>
      </c>
      <c r="O1" t="s">
        <v>10</v>
      </c>
      <c r="P1" t="s">
        <v>11</v>
      </c>
      <c r="Q1" t="s">
        <v>12</v>
      </c>
      <c r="R1" t="s">
        <v>6</v>
      </c>
      <c r="S1" t="s">
        <v>7</v>
      </c>
      <c r="T1" t="s">
        <v>13</v>
      </c>
      <c r="U1" t="s">
        <v>14</v>
      </c>
      <c r="V1" t="s">
        <v>15</v>
      </c>
      <c r="W1" t="s">
        <v>16</v>
      </c>
      <c r="X1" t="s">
        <v>17</v>
      </c>
      <c r="Y1" t="s">
        <v>18</v>
      </c>
      <c r="Z1" t="s">
        <v>19</v>
      </c>
      <c r="AA1" t="s">
        <v>20</v>
      </c>
      <c r="AB1" t="s">
        <v>21</v>
      </c>
      <c r="AC1" t="s">
        <v>22</v>
      </c>
      <c r="AD1" t="s">
        <v>23</v>
      </c>
      <c r="AE1" t="s">
        <v>24</v>
      </c>
      <c r="AF1" t="s">
        <v>25</v>
      </c>
      <c r="AG1" t="s">
        <v>2</v>
      </c>
      <c r="AH1" t="s">
        <v>26</v>
      </c>
      <c r="AI1" t="s">
        <v>27</v>
      </c>
      <c r="AJ1" t="s">
        <v>28</v>
      </c>
      <c r="AK1" t="s">
        <v>29</v>
      </c>
      <c r="AL1" t="s">
        <v>30</v>
      </c>
      <c r="AM1" t="s">
        <v>31</v>
      </c>
      <c r="AN1" t="s">
        <v>32</v>
      </c>
      <c r="AO1" t="s">
        <v>33</v>
      </c>
      <c r="AP1" t="s">
        <v>34</v>
      </c>
      <c r="AQ1" t="s">
        <v>35</v>
      </c>
      <c r="AR1" t="s">
        <v>36</v>
      </c>
      <c r="AS1" s="118" t="s">
        <v>37</v>
      </c>
      <c r="AT1" t="s">
        <v>38</v>
      </c>
      <c r="AU1" t="s">
        <v>39</v>
      </c>
      <c r="AV1" t="s">
        <v>40</v>
      </c>
      <c r="AW1" t="s">
        <v>41</v>
      </c>
      <c r="AX1" t="s">
        <v>42</v>
      </c>
      <c r="AY1" t="s">
        <v>43</v>
      </c>
      <c r="AZ1" t="s">
        <v>44</v>
      </c>
      <c r="BA1" t="s">
        <v>45</v>
      </c>
      <c r="BE1" s="116" t="s">
        <v>510</v>
      </c>
      <c r="BF1" s="116" t="s">
        <v>509</v>
      </c>
      <c r="BH1" s="116" t="s">
        <v>511</v>
      </c>
      <c r="BJ1" s="116" t="s">
        <v>564</v>
      </c>
      <c r="BK1" s="116" t="s">
        <v>565</v>
      </c>
      <c r="BM1" s="116" t="s">
        <v>675</v>
      </c>
      <c r="BN1" s="116" t="s">
        <v>676</v>
      </c>
      <c r="BQ1" s="101"/>
    </row>
    <row r="2" spans="4:69" ht="12.75">
      <c r="D2" s="74" t="str">
        <f>VLOOKUP(E2,'PCWA Site Type'!$A$2:$C$42,3)</f>
        <v>lg</v>
      </c>
      <c r="E2" s="6">
        <v>12</v>
      </c>
      <c r="F2" s="79" t="s">
        <v>171</v>
      </c>
      <c r="G2" s="80">
        <v>39241</v>
      </c>
      <c r="H2" s="79" t="s">
        <v>109</v>
      </c>
      <c r="I2" s="79"/>
      <c r="J2" s="79"/>
      <c r="K2" s="79">
        <v>155</v>
      </c>
      <c r="L2" s="79"/>
      <c r="M2" s="79"/>
      <c r="N2" s="79"/>
      <c r="O2" s="79"/>
      <c r="P2" s="79"/>
      <c r="Q2" s="79"/>
      <c r="R2" s="79">
        <v>158</v>
      </c>
      <c r="S2" s="79"/>
      <c r="T2" s="81">
        <v>0.5</v>
      </c>
      <c r="U2" s="81">
        <v>0.6354166666666666</v>
      </c>
      <c r="V2" s="79" t="s">
        <v>110</v>
      </c>
      <c r="W2" s="79">
        <v>24</v>
      </c>
      <c r="X2" s="79">
        <v>16</v>
      </c>
      <c r="Y2" s="79">
        <v>17</v>
      </c>
      <c r="Z2" s="79">
        <v>25</v>
      </c>
      <c r="AA2" s="79">
        <v>15</v>
      </c>
      <c r="AB2" s="79">
        <v>15</v>
      </c>
      <c r="AC2" s="79" t="s">
        <v>50</v>
      </c>
      <c r="AD2" s="79" t="s">
        <v>51</v>
      </c>
      <c r="AE2" s="79" t="s">
        <v>50</v>
      </c>
      <c r="AF2" s="79">
        <v>2</v>
      </c>
      <c r="AG2" s="82">
        <v>39241</v>
      </c>
      <c r="AH2" s="83" t="s">
        <v>142</v>
      </c>
      <c r="AI2" s="79" t="s">
        <v>142</v>
      </c>
      <c r="AJ2" s="83">
        <v>100</v>
      </c>
      <c r="AK2" s="84" t="s">
        <v>176</v>
      </c>
      <c r="AL2" s="79">
        <v>1</v>
      </c>
      <c r="AM2" s="79" t="s">
        <v>90</v>
      </c>
      <c r="AN2" s="79" t="s">
        <v>139</v>
      </c>
      <c r="AO2" s="79">
        <v>2</v>
      </c>
      <c r="AP2" s="85"/>
      <c r="AQ2" s="79" t="s">
        <v>52</v>
      </c>
      <c r="AR2" s="79"/>
      <c r="AS2" s="79">
        <v>0.75</v>
      </c>
      <c r="AT2" s="85">
        <v>0.9</v>
      </c>
      <c r="AU2" s="85">
        <v>0.04</v>
      </c>
      <c r="AV2" s="85">
        <v>0.7</v>
      </c>
      <c r="AW2" s="79">
        <v>15</v>
      </c>
      <c r="AX2" s="79" t="s">
        <v>177</v>
      </c>
      <c r="AY2" s="79" t="s">
        <v>73</v>
      </c>
      <c r="AZ2" s="79" t="s">
        <v>178</v>
      </c>
      <c r="BA2" s="79"/>
      <c r="BB2" s="79"/>
      <c r="BC2" s="79"/>
      <c r="BD2" s="87"/>
      <c r="BE2" s="116">
        <f>IF(G2&gt;$BI$2,AU2,"")</f>
      </c>
      <c r="BF2" s="116">
        <f>IF(G2&gt;$BI$2,AU2,"")</f>
      </c>
      <c r="BH2" s="126">
        <v>39294</v>
      </c>
      <c r="BI2" s="127">
        <f>BH2</f>
        <v>39294</v>
      </c>
      <c r="BJ2" s="116">
        <f>AS2</f>
        <v>0.75</v>
      </c>
      <c r="BK2" s="125">
        <f>AU2</f>
        <v>0.04</v>
      </c>
      <c r="BM2" s="125">
        <f>BE2</f>
      </c>
      <c r="BN2" s="125">
        <f>BF2</f>
      </c>
      <c r="BP2" s="79"/>
      <c r="BQ2" s="79"/>
    </row>
    <row r="3" spans="4:69" ht="12.75">
      <c r="D3" s="116" t="str">
        <f>VLOOKUP(E3,'PCWA Site Type'!$A$2:$C$42,3)</f>
        <v>lg</v>
      </c>
      <c r="E3" s="6">
        <v>12</v>
      </c>
      <c r="F3" s="79" t="s">
        <v>171</v>
      </c>
      <c r="G3" s="80">
        <v>39241</v>
      </c>
      <c r="H3" s="79"/>
      <c r="I3" s="79"/>
      <c r="J3" s="79"/>
      <c r="K3" s="79"/>
      <c r="L3" s="79"/>
      <c r="M3" s="79"/>
      <c r="N3" s="79"/>
      <c r="O3" s="79"/>
      <c r="P3" s="79"/>
      <c r="Q3" s="79"/>
      <c r="R3" s="79"/>
      <c r="S3" s="79"/>
      <c r="T3" s="79"/>
      <c r="U3" s="79"/>
      <c r="V3" s="79"/>
      <c r="W3" s="79"/>
      <c r="X3" s="79"/>
      <c r="Y3" s="79"/>
      <c r="Z3" s="79"/>
      <c r="AA3" s="79"/>
      <c r="AB3" s="79"/>
      <c r="AC3" s="79"/>
      <c r="AD3" s="79"/>
      <c r="AE3" s="79"/>
      <c r="AF3" s="79">
        <v>2</v>
      </c>
      <c r="AG3" s="82">
        <v>39241</v>
      </c>
      <c r="AH3" s="83" t="s">
        <v>142</v>
      </c>
      <c r="AI3" s="79" t="s">
        <v>142</v>
      </c>
      <c r="AJ3" s="83">
        <v>200</v>
      </c>
      <c r="AK3" s="84" t="s">
        <v>176</v>
      </c>
      <c r="AL3" s="79">
        <v>1</v>
      </c>
      <c r="AM3" s="79" t="s">
        <v>56</v>
      </c>
      <c r="AN3" s="79" t="s">
        <v>139</v>
      </c>
      <c r="AO3" s="79">
        <v>1</v>
      </c>
      <c r="AP3" s="85"/>
      <c r="AQ3" s="79" t="s">
        <v>54</v>
      </c>
      <c r="AR3" s="79"/>
      <c r="AS3" s="79">
        <v>0.8</v>
      </c>
      <c r="AT3" s="85">
        <v>0.3</v>
      </c>
      <c r="AU3" s="85">
        <v>0.4</v>
      </c>
      <c r="AV3" s="85">
        <v>0.75</v>
      </c>
      <c r="AW3" s="79">
        <v>15</v>
      </c>
      <c r="AX3" s="79" t="s">
        <v>179</v>
      </c>
      <c r="AY3" s="79" t="s">
        <v>146</v>
      </c>
      <c r="AZ3" s="79"/>
      <c r="BA3" s="79"/>
      <c r="BB3" s="79"/>
      <c r="BC3" s="79"/>
      <c r="BD3" s="87"/>
      <c r="BE3" s="116">
        <f aca="true" t="shared" si="0" ref="BE3:BE66">IF(G3&gt;$BI$2,AS3,"")</f>
      </c>
      <c r="BF3" s="116">
        <f aca="true" t="shared" si="1" ref="BF3:BF66">IF(G3&gt;$BI$2,AU3,"")</f>
      </c>
      <c r="BJ3" s="116">
        <f>AS3</f>
        <v>0.8</v>
      </c>
      <c r="BK3" s="125">
        <f>AU3</f>
        <v>0.4</v>
      </c>
      <c r="BM3" s="125">
        <f aca="true" t="shared" si="2" ref="BM3:BM12">BE3</f>
      </c>
      <c r="BN3" s="125">
        <f aca="true" t="shared" si="3" ref="BN3:BN12">BF3</f>
      </c>
      <c r="BP3" s="79"/>
      <c r="BQ3" s="79"/>
    </row>
    <row r="4" spans="4:69" ht="12.75">
      <c r="D4" s="116" t="str">
        <f>VLOOKUP(E4,'PCWA Site Type'!$A$2:$C$42,3)</f>
        <v>lg</v>
      </c>
      <c r="E4" s="6">
        <v>12</v>
      </c>
      <c r="F4" s="79" t="s">
        <v>171</v>
      </c>
      <c r="G4" s="80">
        <v>39241</v>
      </c>
      <c r="H4" s="79"/>
      <c r="I4" s="79"/>
      <c r="J4" s="79"/>
      <c r="K4" s="79"/>
      <c r="L4" s="79"/>
      <c r="M4" s="79"/>
      <c r="N4" s="79"/>
      <c r="O4" s="79"/>
      <c r="P4" s="79"/>
      <c r="Q4" s="79"/>
      <c r="R4" s="79"/>
      <c r="S4" s="79"/>
      <c r="T4" s="79"/>
      <c r="U4" s="79"/>
      <c r="V4" s="79"/>
      <c r="W4" s="79"/>
      <c r="X4" s="79"/>
      <c r="Y4" s="79"/>
      <c r="Z4" s="79"/>
      <c r="AA4" s="79"/>
      <c r="AB4" s="79"/>
      <c r="AC4" s="79"/>
      <c r="AD4" s="79"/>
      <c r="AE4" s="79"/>
      <c r="AF4" s="79">
        <v>2</v>
      </c>
      <c r="AG4" s="82">
        <v>39241</v>
      </c>
      <c r="AH4" s="83" t="s">
        <v>142</v>
      </c>
      <c r="AI4" s="79" t="s">
        <v>142</v>
      </c>
      <c r="AJ4" s="83">
        <v>100</v>
      </c>
      <c r="AK4" s="84" t="s">
        <v>180</v>
      </c>
      <c r="AL4" s="79">
        <v>2</v>
      </c>
      <c r="AM4" s="79" t="s">
        <v>56</v>
      </c>
      <c r="AN4" s="79" t="s">
        <v>139</v>
      </c>
      <c r="AO4" s="79">
        <v>1</v>
      </c>
      <c r="AP4" s="85"/>
      <c r="AQ4" s="79" t="s">
        <v>52</v>
      </c>
      <c r="AR4" s="79"/>
      <c r="AS4" s="79">
        <v>2.8</v>
      </c>
      <c r="AT4" s="85">
        <v>2.8</v>
      </c>
      <c r="AU4" s="85">
        <v>0.12</v>
      </c>
      <c r="AV4" s="85">
        <v>0.125</v>
      </c>
      <c r="AW4" s="79">
        <v>15</v>
      </c>
      <c r="AX4" s="79" t="s">
        <v>181</v>
      </c>
      <c r="AY4" s="79" t="s">
        <v>147</v>
      </c>
      <c r="AZ4" s="79"/>
      <c r="BA4" s="79"/>
      <c r="BB4" s="79"/>
      <c r="BC4" s="79"/>
      <c r="BD4" s="87"/>
      <c r="BE4" s="116">
        <f t="shared" si="0"/>
      </c>
      <c r="BF4" s="116">
        <f t="shared" si="1"/>
      </c>
      <c r="BJ4" s="116">
        <f>AS4</f>
        <v>2.8</v>
      </c>
      <c r="BK4" s="125">
        <f>AU4</f>
        <v>0.12</v>
      </c>
      <c r="BM4" s="125">
        <f t="shared" si="2"/>
      </c>
      <c r="BN4" s="125">
        <f t="shared" si="3"/>
      </c>
      <c r="BP4" s="79"/>
      <c r="BQ4" s="79"/>
    </row>
    <row r="5" spans="4:69" ht="12.75">
      <c r="D5" s="116" t="str">
        <f>VLOOKUP(E5,'PCWA Site Type'!$A$2:$C$42,3)</f>
        <v>lg</v>
      </c>
      <c r="E5" s="6">
        <v>12</v>
      </c>
      <c r="F5" s="79" t="s">
        <v>171</v>
      </c>
      <c r="G5" s="80">
        <v>39241</v>
      </c>
      <c r="H5" s="79"/>
      <c r="I5" s="79"/>
      <c r="J5" s="79"/>
      <c r="K5" s="79"/>
      <c r="L5" s="79"/>
      <c r="M5" s="79"/>
      <c r="N5" s="79"/>
      <c r="O5" s="79"/>
      <c r="P5" s="79"/>
      <c r="Q5" s="79"/>
      <c r="R5" s="79"/>
      <c r="S5" s="79"/>
      <c r="T5" s="79"/>
      <c r="U5" s="79"/>
      <c r="V5" s="79"/>
      <c r="W5" s="79"/>
      <c r="X5" s="79"/>
      <c r="Y5" s="79"/>
      <c r="Z5" s="79"/>
      <c r="AA5" s="79"/>
      <c r="AB5" s="79"/>
      <c r="AC5" s="79"/>
      <c r="AD5" s="79"/>
      <c r="AE5" s="79"/>
      <c r="AF5" s="79">
        <v>2</v>
      </c>
      <c r="AG5" s="82">
        <v>39241</v>
      </c>
      <c r="AH5" s="83" t="s">
        <v>142</v>
      </c>
      <c r="AI5" s="79" t="s">
        <v>142</v>
      </c>
      <c r="AJ5" s="83">
        <v>100</v>
      </c>
      <c r="AK5" s="84" t="s">
        <v>176</v>
      </c>
      <c r="AL5" s="79">
        <v>1</v>
      </c>
      <c r="AM5" s="79" t="s">
        <v>90</v>
      </c>
      <c r="AN5" s="79" t="s">
        <v>139</v>
      </c>
      <c r="AO5" s="79">
        <v>1</v>
      </c>
      <c r="AP5" s="85"/>
      <c r="AQ5" s="79" t="s">
        <v>54</v>
      </c>
      <c r="AR5" s="79"/>
      <c r="AS5" s="79">
        <v>0.4</v>
      </c>
      <c r="AT5" s="85">
        <v>0.6</v>
      </c>
      <c r="AU5" s="85">
        <v>0.5</v>
      </c>
      <c r="AV5" s="85">
        <v>0.055</v>
      </c>
      <c r="AW5" s="79">
        <v>17</v>
      </c>
      <c r="AX5" s="79" t="s">
        <v>183</v>
      </c>
      <c r="AY5" s="79" t="s">
        <v>149</v>
      </c>
      <c r="AZ5" s="79"/>
      <c r="BA5" s="79"/>
      <c r="BB5" s="79"/>
      <c r="BC5" s="79"/>
      <c r="BD5" s="79"/>
      <c r="BE5" s="116">
        <f t="shared" si="0"/>
      </c>
      <c r="BF5" s="116">
        <f t="shared" si="1"/>
      </c>
      <c r="BJ5" s="116">
        <f>AS5</f>
        <v>0.4</v>
      </c>
      <c r="BK5" s="125">
        <f>AU5</f>
        <v>0.5</v>
      </c>
      <c r="BM5" s="125">
        <f t="shared" si="2"/>
      </c>
      <c r="BN5" s="125">
        <f t="shared" si="3"/>
      </c>
      <c r="BP5" s="79"/>
      <c r="BQ5" s="79"/>
    </row>
    <row r="6" spans="4:69" ht="12.75">
      <c r="D6" s="116" t="str">
        <f>VLOOKUP(E6,'PCWA Site Type'!$A$2:$C$42,3)</f>
        <v>lg</v>
      </c>
      <c r="E6" s="6">
        <v>12</v>
      </c>
      <c r="F6" s="79" t="s">
        <v>171</v>
      </c>
      <c r="G6" s="80">
        <v>39241</v>
      </c>
      <c r="H6" s="87"/>
      <c r="I6" s="87"/>
      <c r="J6" s="87"/>
      <c r="K6" s="87"/>
      <c r="L6" s="87"/>
      <c r="M6" s="87"/>
      <c r="N6" s="87"/>
      <c r="O6" s="87"/>
      <c r="P6" s="87"/>
      <c r="Q6" s="87"/>
      <c r="R6" s="87"/>
      <c r="S6" s="87"/>
      <c r="T6" s="87"/>
      <c r="U6" s="87"/>
      <c r="V6" s="87"/>
      <c r="W6" s="87"/>
      <c r="X6" s="87"/>
      <c r="Y6" s="87"/>
      <c r="Z6" s="87"/>
      <c r="AA6" s="87"/>
      <c r="AB6" s="87"/>
      <c r="AC6" s="87"/>
      <c r="AD6" s="87"/>
      <c r="AE6" s="87"/>
      <c r="AF6" s="79">
        <v>2</v>
      </c>
      <c r="AG6" s="82">
        <v>39241</v>
      </c>
      <c r="AH6" s="83" t="s">
        <v>142</v>
      </c>
      <c r="AI6" s="79" t="s">
        <v>142</v>
      </c>
      <c r="AJ6" s="83">
        <v>70</v>
      </c>
      <c r="AK6" s="84" t="s">
        <v>184</v>
      </c>
      <c r="AL6" s="79">
        <v>1</v>
      </c>
      <c r="AM6" s="79" t="s">
        <v>90</v>
      </c>
      <c r="AN6" s="79" t="s">
        <v>139</v>
      </c>
      <c r="AO6" s="79">
        <v>1</v>
      </c>
      <c r="AP6" s="85"/>
      <c r="AQ6" s="79" t="s">
        <v>52</v>
      </c>
      <c r="AR6" s="79"/>
      <c r="AS6" s="79">
        <v>0.75</v>
      </c>
      <c r="AT6" s="85">
        <v>1</v>
      </c>
      <c r="AU6" s="85">
        <v>0.02</v>
      </c>
      <c r="AV6" s="85">
        <v>0.3</v>
      </c>
      <c r="AW6" s="79">
        <v>16</v>
      </c>
      <c r="AX6" s="79" t="s">
        <v>183</v>
      </c>
      <c r="AY6" s="79" t="s">
        <v>152</v>
      </c>
      <c r="AZ6" s="79"/>
      <c r="BA6" s="79"/>
      <c r="BB6" s="79"/>
      <c r="BC6" s="79"/>
      <c r="BD6" s="79"/>
      <c r="BE6" s="116">
        <f t="shared" si="0"/>
      </c>
      <c r="BF6" s="116">
        <f t="shared" si="1"/>
      </c>
      <c r="BJ6" s="116">
        <f>AS6</f>
        <v>0.75</v>
      </c>
      <c r="BK6" s="125">
        <f>AU6</f>
        <v>0.02</v>
      </c>
      <c r="BM6" s="125">
        <f t="shared" si="2"/>
      </c>
      <c r="BN6" s="125">
        <f t="shared" si="3"/>
      </c>
      <c r="BP6" s="79"/>
      <c r="BQ6" s="79"/>
    </row>
    <row r="7" spans="4:69" ht="12.75">
      <c r="D7" s="116" t="str">
        <f>VLOOKUP(E7,'PCWA Site Type'!$A$2:$C$42,3)</f>
        <v>lg</v>
      </c>
      <c r="E7" s="6">
        <v>12</v>
      </c>
      <c r="F7" s="79" t="s">
        <v>171</v>
      </c>
      <c r="G7" s="80">
        <v>39325</v>
      </c>
      <c r="H7" s="87"/>
      <c r="I7" s="87"/>
      <c r="J7" s="87"/>
      <c r="K7" s="87"/>
      <c r="L7" s="87"/>
      <c r="M7" s="87"/>
      <c r="N7" s="87"/>
      <c r="O7" s="87"/>
      <c r="P7" s="87"/>
      <c r="Q7" s="87"/>
      <c r="R7" s="87"/>
      <c r="S7" s="87"/>
      <c r="T7" s="87"/>
      <c r="U7" s="87"/>
      <c r="V7" s="87"/>
      <c r="W7" s="87"/>
      <c r="X7" s="87"/>
      <c r="Y7" s="87"/>
      <c r="Z7" s="87"/>
      <c r="AA7" s="87"/>
      <c r="AB7" s="87"/>
      <c r="AC7" s="87"/>
      <c r="AD7" s="87"/>
      <c r="AE7" s="87"/>
      <c r="AF7" s="87">
        <v>3</v>
      </c>
      <c r="AG7" s="82">
        <v>39325</v>
      </c>
      <c r="AH7" s="83" t="s">
        <v>142</v>
      </c>
      <c r="AI7" s="79" t="s">
        <v>142</v>
      </c>
      <c r="AJ7" s="83">
        <v>1</v>
      </c>
      <c r="AK7" s="84" t="s">
        <v>187</v>
      </c>
      <c r="AL7" s="79">
        <v>5</v>
      </c>
      <c r="AM7" s="79" t="s">
        <v>103</v>
      </c>
      <c r="AN7" s="79" t="s">
        <v>53</v>
      </c>
      <c r="AO7" s="79">
        <v>1</v>
      </c>
      <c r="AP7" s="85">
        <v>2</v>
      </c>
      <c r="AQ7" s="79" t="s">
        <v>54</v>
      </c>
      <c r="AR7" s="79" t="s">
        <v>54</v>
      </c>
      <c r="AS7" s="128">
        <v>0.2625</v>
      </c>
      <c r="AT7" s="129">
        <v>0.2625</v>
      </c>
      <c r="AU7" s="92">
        <v>0</v>
      </c>
      <c r="AV7" s="92">
        <v>0</v>
      </c>
      <c r="AW7" s="79">
        <v>25</v>
      </c>
      <c r="AX7" s="79" t="s">
        <v>186</v>
      </c>
      <c r="AY7" s="79"/>
      <c r="AZ7" s="79" t="s">
        <v>188</v>
      </c>
      <c r="BA7" s="79"/>
      <c r="BB7" s="79"/>
      <c r="BC7" s="79"/>
      <c r="BD7" s="87"/>
      <c r="BE7" s="116">
        <f t="shared" si="0"/>
        <v>0.2625</v>
      </c>
      <c r="BF7" s="116">
        <f t="shared" si="1"/>
        <v>0</v>
      </c>
      <c r="BK7" s="125"/>
      <c r="BM7" s="125">
        <f t="shared" si="2"/>
        <v>0.2625</v>
      </c>
      <c r="BN7" s="125">
        <f t="shared" si="3"/>
        <v>0</v>
      </c>
      <c r="BP7" s="79"/>
      <c r="BQ7" s="79"/>
    </row>
    <row r="8" spans="4:69" ht="12.75">
      <c r="D8" s="116" t="str">
        <f>VLOOKUP(E8,'PCWA Site Type'!$A$2:$C$42,3)</f>
        <v>lg</v>
      </c>
      <c r="E8" s="6">
        <v>12</v>
      </c>
      <c r="F8" s="79" t="s">
        <v>171</v>
      </c>
      <c r="G8" s="80">
        <v>39325</v>
      </c>
      <c r="H8" s="79"/>
      <c r="I8" s="79"/>
      <c r="J8" s="79"/>
      <c r="K8" s="79"/>
      <c r="L8" s="79"/>
      <c r="M8" s="79"/>
      <c r="N8" s="79"/>
      <c r="O8" s="79"/>
      <c r="P8" s="79"/>
      <c r="Q8" s="79"/>
      <c r="R8" s="79"/>
      <c r="S8" s="79"/>
      <c r="T8" s="79"/>
      <c r="U8" s="79"/>
      <c r="V8" s="79"/>
      <c r="W8" s="79"/>
      <c r="X8" s="79"/>
      <c r="Y8" s="79"/>
      <c r="Z8" s="79"/>
      <c r="AA8" s="79"/>
      <c r="AB8" s="79"/>
      <c r="AC8" s="79"/>
      <c r="AD8" s="79"/>
      <c r="AE8" s="87"/>
      <c r="AF8" s="87">
        <v>3</v>
      </c>
      <c r="AG8" s="82">
        <v>39325</v>
      </c>
      <c r="AH8" s="83" t="s">
        <v>142</v>
      </c>
      <c r="AI8" s="79" t="s">
        <v>142</v>
      </c>
      <c r="AJ8" s="83">
        <v>1</v>
      </c>
      <c r="AK8" s="84" t="s">
        <v>189</v>
      </c>
      <c r="AL8" s="79">
        <v>4</v>
      </c>
      <c r="AM8" s="79" t="s">
        <v>103</v>
      </c>
      <c r="AN8" s="79" t="s">
        <v>83</v>
      </c>
      <c r="AO8" s="79">
        <v>1</v>
      </c>
      <c r="AP8" s="85">
        <v>2</v>
      </c>
      <c r="AQ8" s="79" t="s">
        <v>133</v>
      </c>
      <c r="AR8" s="79" t="s">
        <v>54</v>
      </c>
      <c r="AS8" s="79">
        <v>0.6</v>
      </c>
      <c r="AT8" s="85">
        <v>0.6</v>
      </c>
      <c r="AU8" s="92">
        <v>0</v>
      </c>
      <c r="AV8" s="92">
        <v>0</v>
      </c>
      <c r="AW8" s="79">
        <v>25</v>
      </c>
      <c r="AX8" s="79" t="s">
        <v>190</v>
      </c>
      <c r="AY8" s="79"/>
      <c r="AZ8" s="79"/>
      <c r="BA8" s="79"/>
      <c r="BB8" s="79"/>
      <c r="BC8" s="79"/>
      <c r="BD8" s="87"/>
      <c r="BE8" s="116">
        <f t="shared" si="0"/>
        <v>0.6</v>
      </c>
      <c r="BF8" s="116">
        <f t="shared" si="1"/>
        <v>0</v>
      </c>
      <c r="BK8" s="125"/>
      <c r="BM8" s="125">
        <f t="shared" si="2"/>
        <v>0.6</v>
      </c>
      <c r="BN8" s="125">
        <f t="shared" si="3"/>
        <v>0</v>
      </c>
      <c r="BP8" s="79"/>
      <c r="BQ8" s="79"/>
    </row>
    <row r="9" spans="4:69" ht="12.75">
      <c r="D9" s="116" t="str">
        <f>VLOOKUP(E9,'PCWA Site Type'!$A$2:$C$42,3)</f>
        <v>lg</v>
      </c>
      <c r="E9" s="6">
        <v>12</v>
      </c>
      <c r="F9" s="79" t="s">
        <v>171</v>
      </c>
      <c r="G9" s="80">
        <v>39325</v>
      </c>
      <c r="H9" s="79"/>
      <c r="I9" s="79"/>
      <c r="J9" s="79"/>
      <c r="K9" s="79"/>
      <c r="L9" s="79"/>
      <c r="M9" s="79"/>
      <c r="N9" s="79"/>
      <c r="O9" s="79"/>
      <c r="P9" s="79"/>
      <c r="Q9" s="79"/>
      <c r="R9" s="79"/>
      <c r="S9" s="79"/>
      <c r="T9" s="79"/>
      <c r="U9" s="79"/>
      <c r="V9" s="79"/>
      <c r="W9" s="79"/>
      <c r="X9" s="79"/>
      <c r="Y9" s="79"/>
      <c r="Z9" s="79"/>
      <c r="AA9" s="79"/>
      <c r="AB9" s="79"/>
      <c r="AC9" s="79"/>
      <c r="AD9" s="79"/>
      <c r="AE9" s="87"/>
      <c r="AF9" s="87">
        <v>3</v>
      </c>
      <c r="AG9" s="82">
        <v>39325</v>
      </c>
      <c r="AH9" s="83" t="s">
        <v>142</v>
      </c>
      <c r="AI9" s="79" t="s">
        <v>142</v>
      </c>
      <c r="AJ9" s="83">
        <v>2</v>
      </c>
      <c r="AK9" s="84" t="s">
        <v>191</v>
      </c>
      <c r="AL9" s="79">
        <v>4</v>
      </c>
      <c r="AM9" s="79" t="s">
        <v>103</v>
      </c>
      <c r="AN9" s="79" t="s">
        <v>83</v>
      </c>
      <c r="AO9" s="79">
        <v>1</v>
      </c>
      <c r="AP9" s="85">
        <v>1.5</v>
      </c>
      <c r="AQ9" s="79" t="s">
        <v>164</v>
      </c>
      <c r="AR9" s="79" t="s">
        <v>54</v>
      </c>
      <c r="AS9" s="79">
        <v>0.7</v>
      </c>
      <c r="AT9" s="85">
        <v>0.7</v>
      </c>
      <c r="AU9" s="92">
        <v>0</v>
      </c>
      <c r="AV9" s="92">
        <v>0</v>
      </c>
      <c r="AW9" s="79">
        <v>25</v>
      </c>
      <c r="AX9" s="79" t="s">
        <v>190</v>
      </c>
      <c r="AY9" s="79"/>
      <c r="AZ9" s="79"/>
      <c r="BA9" s="79"/>
      <c r="BB9" s="79"/>
      <c r="BC9" s="79"/>
      <c r="BD9" s="87"/>
      <c r="BE9" s="116">
        <f t="shared" si="0"/>
        <v>0.7</v>
      </c>
      <c r="BF9" s="116">
        <f t="shared" si="1"/>
        <v>0</v>
      </c>
      <c r="BK9" s="125"/>
      <c r="BM9" s="125">
        <f t="shared" si="2"/>
        <v>0.7</v>
      </c>
      <c r="BN9" s="125">
        <f t="shared" si="3"/>
        <v>0</v>
      </c>
      <c r="BP9" s="79"/>
      <c r="BQ9" s="79"/>
    </row>
    <row r="10" spans="4:69" ht="12.75">
      <c r="D10" s="116" t="str">
        <f>VLOOKUP(E10,'PCWA Site Type'!$A$2:$C$42,3)</f>
        <v>lg</v>
      </c>
      <c r="E10" s="6">
        <v>12</v>
      </c>
      <c r="F10" s="79" t="s">
        <v>171</v>
      </c>
      <c r="G10" s="80">
        <v>39325</v>
      </c>
      <c r="H10" s="79"/>
      <c r="I10" s="79"/>
      <c r="J10" s="79"/>
      <c r="K10" s="79"/>
      <c r="L10" s="79"/>
      <c r="M10" s="79"/>
      <c r="N10" s="79"/>
      <c r="O10" s="79"/>
      <c r="P10" s="79"/>
      <c r="Q10" s="79"/>
      <c r="R10" s="79"/>
      <c r="S10" s="79"/>
      <c r="T10" s="79"/>
      <c r="U10" s="79"/>
      <c r="V10" s="79"/>
      <c r="W10" s="79"/>
      <c r="X10" s="79"/>
      <c r="Y10" s="79"/>
      <c r="Z10" s="79"/>
      <c r="AA10" s="79"/>
      <c r="AB10" s="79"/>
      <c r="AC10" s="79"/>
      <c r="AD10" s="79"/>
      <c r="AE10" s="87"/>
      <c r="AF10" s="87">
        <v>3</v>
      </c>
      <c r="AG10" s="82">
        <v>39325</v>
      </c>
      <c r="AH10" s="83" t="s">
        <v>142</v>
      </c>
      <c r="AI10" s="79" t="s">
        <v>142</v>
      </c>
      <c r="AJ10" s="83">
        <v>2</v>
      </c>
      <c r="AK10" s="84" t="s">
        <v>189</v>
      </c>
      <c r="AL10" s="79">
        <v>4</v>
      </c>
      <c r="AM10" s="79" t="s">
        <v>103</v>
      </c>
      <c r="AN10" s="79" t="s">
        <v>53</v>
      </c>
      <c r="AO10" s="79">
        <v>1</v>
      </c>
      <c r="AP10" s="85">
        <v>0.5</v>
      </c>
      <c r="AQ10" s="79" t="s">
        <v>164</v>
      </c>
      <c r="AR10" s="79" t="s">
        <v>54</v>
      </c>
      <c r="AS10" s="79">
        <v>0.7</v>
      </c>
      <c r="AT10" s="85">
        <v>0.7</v>
      </c>
      <c r="AU10" s="92">
        <v>0</v>
      </c>
      <c r="AV10" s="92">
        <v>0</v>
      </c>
      <c r="AW10" s="79">
        <v>25</v>
      </c>
      <c r="AX10" s="79" t="s">
        <v>192</v>
      </c>
      <c r="AY10" s="79"/>
      <c r="AZ10" s="79"/>
      <c r="BA10" s="79"/>
      <c r="BB10" s="79"/>
      <c r="BC10" s="79"/>
      <c r="BD10" s="87"/>
      <c r="BE10" s="116">
        <f t="shared" si="0"/>
        <v>0.7</v>
      </c>
      <c r="BF10" s="116">
        <f t="shared" si="1"/>
        <v>0</v>
      </c>
      <c r="BK10" s="125"/>
      <c r="BM10" s="125">
        <f t="shared" si="2"/>
        <v>0.7</v>
      </c>
      <c r="BN10" s="125">
        <f t="shared" si="3"/>
        <v>0</v>
      </c>
      <c r="BP10" s="79"/>
      <c r="BQ10" s="79"/>
    </row>
    <row r="11" spans="4:69" ht="12.75">
      <c r="D11" s="116" t="str">
        <f>VLOOKUP(E11,'PCWA Site Type'!$A$2:$C$42,3)</f>
        <v>lg</v>
      </c>
      <c r="E11" s="6">
        <v>12</v>
      </c>
      <c r="F11" s="79" t="s">
        <v>171</v>
      </c>
      <c r="G11" s="80">
        <v>39325</v>
      </c>
      <c r="H11" s="79"/>
      <c r="I11" s="79"/>
      <c r="J11" s="79"/>
      <c r="K11" s="79"/>
      <c r="L11" s="79"/>
      <c r="M11" s="79"/>
      <c r="N11" s="79"/>
      <c r="O11" s="79"/>
      <c r="P11" s="79"/>
      <c r="Q11" s="79"/>
      <c r="R11" s="79"/>
      <c r="S11" s="79"/>
      <c r="T11" s="79"/>
      <c r="U11" s="79"/>
      <c r="V11" s="79"/>
      <c r="W11" s="79"/>
      <c r="X11" s="79"/>
      <c r="Y11" s="79"/>
      <c r="Z11" s="79"/>
      <c r="AA11" s="79"/>
      <c r="AB11" s="79"/>
      <c r="AC11" s="79"/>
      <c r="AD11" s="79"/>
      <c r="AE11" s="87"/>
      <c r="AF11" s="87">
        <v>3</v>
      </c>
      <c r="AG11" s="82">
        <v>39325</v>
      </c>
      <c r="AH11" s="83" t="s">
        <v>142</v>
      </c>
      <c r="AI11" s="79" t="s">
        <v>142</v>
      </c>
      <c r="AJ11" s="83">
        <v>1</v>
      </c>
      <c r="AK11" s="84" t="s">
        <v>191</v>
      </c>
      <c r="AL11" s="79">
        <v>4</v>
      </c>
      <c r="AM11" s="79" t="s">
        <v>103</v>
      </c>
      <c r="AN11" s="79" t="s">
        <v>53</v>
      </c>
      <c r="AO11" s="79">
        <v>1</v>
      </c>
      <c r="AP11" s="85">
        <v>3</v>
      </c>
      <c r="AQ11" s="79" t="s">
        <v>133</v>
      </c>
      <c r="AR11" s="79" t="s">
        <v>54</v>
      </c>
      <c r="AS11" s="79">
        <v>0.6</v>
      </c>
      <c r="AT11" s="85">
        <v>0.6</v>
      </c>
      <c r="AU11" s="85">
        <v>0.05</v>
      </c>
      <c r="AV11" s="92">
        <v>0</v>
      </c>
      <c r="AW11" s="79">
        <v>23</v>
      </c>
      <c r="AX11" s="79" t="s">
        <v>193</v>
      </c>
      <c r="AY11" s="79"/>
      <c r="AZ11" s="79"/>
      <c r="BA11" s="79"/>
      <c r="BB11" s="79"/>
      <c r="BC11" s="79"/>
      <c r="BD11" s="87"/>
      <c r="BE11" s="116">
        <f t="shared" si="0"/>
        <v>0.6</v>
      </c>
      <c r="BF11" s="116">
        <f t="shared" si="1"/>
        <v>0.05</v>
      </c>
      <c r="BK11" s="125"/>
      <c r="BM11" s="125">
        <f t="shared" si="2"/>
        <v>0.6</v>
      </c>
      <c r="BN11" s="125">
        <f t="shared" si="3"/>
        <v>0.05</v>
      </c>
      <c r="BP11" s="79"/>
      <c r="BQ11" s="79"/>
    </row>
    <row r="12" spans="4:69" ht="12.75">
      <c r="D12" s="116" t="str">
        <f>VLOOKUP(E12,'PCWA Site Type'!$A$2:$C$42,3)</f>
        <v>lg</v>
      </c>
      <c r="E12" s="6">
        <v>12</v>
      </c>
      <c r="F12" s="79" t="s">
        <v>171</v>
      </c>
      <c r="G12" s="80">
        <v>39325</v>
      </c>
      <c r="H12" s="79"/>
      <c r="I12" s="79"/>
      <c r="J12" s="79"/>
      <c r="K12" s="79"/>
      <c r="L12" s="79"/>
      <c r="M12" s="79"/>
      <c r="N12" s="79"/>
      <c r="O12" s="79"/>
      <c r="P12" s="79"/>
      <c r="Q12" s="79"/>
      <c r="R12" s="79"/>
      <c r="S12" s="79"/>
      <c r="T12" s="79"/>
      <c r="U12" s="79"/>
      <c r="V12" s="79"/>
      <c r="W12" s="79"/>
      <c r="X12" s="79"/>
      <c r="Y12" s="79"/>
      <c r="Z12" s="79"/>
      <c r="AA12" s="79"/>
      <c r="AB12" s="79"/>
      <c r="AC12" s="79"/>
      <c r="AD12" s="79"/>
      <c r="AE12" s="87"/>
      <c r="AF12" s="87">
        <v>3</v>
      </c>
      <c r="AG12" s="82">
        <v>39325</v>
      </c>
      <c r="AH12" s="83" t="s">
        <v>142</v>
      </c>
      <c r="AI12" s="79" t="s">
        <v>142</v>
      </c>
      <c r="AJ12" s="83">
        <v>2</v>
      </c>
      <c r="AK12" s="84" t="s">
        <v>194</v>
      </c>
      <c r="AL12" s="79">
        <v>4</v>
      </c>
      <c r="AM12" s="79" t="s">
        <v>103</v>
      </c>
      <c r="AN12" s="79" t="s">
        <v>53</v>
      </c>
      <c r="AO12" s="79">
        <v>1</v>
      </c>
      <c r="AP12" s="85">
        <v>0.5</v>
      </c>
      <c r="AQ12" s="79" t="s">
        <v>54</v>
      </c>
      <c r="AR12" s="79" t="s">
        <v>54</v>
      </c>
      <c r="AS12" s="79">
        <v>0.65</v>
      </c>
      <c r="AT12" s="85">
        <v>0.65</v>
      </c>
      <c r="AU12" s="92">
        <v>0</v>
      </c>
      <c r="AV12" s="92">
        <v>0</v>
      </c>
      <c r="AW12" s="79">
        <v>23</v>
      </c>
      <c r="AX12" s="79" t="s">
        <v>193</v>
      </c>
      <c r="AY12" s="79"/>
      <c r="AZ12" s="79" t="s">
        <v>195</v>
      </c>
      <c r="BA12" s="79"/>
      <c r="BB12" s="79"/>
      <c r="BC12" s="79"/>
      <c r="BD12" s="87"/>
      <c r="BE12" s="116">
        <f t="shared" si="0"/>
        <v>0.65</v>
      </c>
      <c r="BF12" s="116">
        <f t="shared" si="1"/>
        <v>0</v>
      </c>
      <c r="BK12" s="125"/>
      <c r="BM12" s="125">
        <f t="shared" si="2"/>
        <v>0.65</v>
      </c>
      <c r="BN12" s="125">
        <f t="shared" si="3"/>
        <v>0</v>
      </c>
      <c r="BP12" s="79"/>
      <c r="BQ12" s="79"/>
    </row>
    <row r="13" spans="4:69" ht="12.75">
      <c r="D13" s="116" t="str">
        <f>VLOOKUP(E13,'PCWA Site Type'!$A$2:$C$42,3)</f>
        <v>lg</v>
      </c>
      <c r="E13" s="6">
        <v>14</v>
      </c>
      <c r="F13" s="79" t="s">
        <v>197</v>
      </c>
      <c r="G13" s="80">
        <v>39315</v>
      </c>
      <c r="H13" s="79"/>
      <c r="I13" s="79"/>
      <c r="J13" s="79"/>
      <c r="K13" s="79"/>
      <c r="L13" s="79"/>
      <c r="M13" s="79"/>
      <c r="N13" s="79"/>
      <c r="O13" s="79"/>
      <c r="P13" s="79"/>
      <c r="Q13" s="79"/>
      <c r="R13" s="79"/>
      <c r="S13" s="79"/>
      <c r="T13" s="79"/>
      <c r="U13" s="79"/>
      <c r="V13" s="79"/>
      <c r="W13" s="79"/>
      <c r="X13" s="79"/>
      <c r="Y13" s="79"/>
      <c r="Z13" s="79"/>
      <c r="AA13" s="79"/>
      <c r="AB13" s="79"/>
      <c r="AC13" s="79"/>
      <c r="AD13" s="79"/>
      <c r="AE13" s="79"/>
      <c r="AF13" s="87">
        <v>3</v>
      </c>
      <c r="AG13" s="82">
        <v>39315</v>
      </c>
      <c r="AH13" s="90" t="s">
        <v>142</v>
      </c>
      <c r="AI13" s="87" t="s">
        <v>142</v>
      </c>
      <c r="AJ13" s="90">
        <v>2</v>
      </c>
      <c r="AK13" s="87">
        <v>50</v>
      </c>
      <c r="AL13" s="79">
        <v>3</v>
      </c>
      <c r="AM13" s="87" t="s">
        <v>59</v>
      </c>
      <c r="AN13" s="87" t="s">
        <v>203</v>
      </c>
      <c r="AO13" s="87">
        <v>1</v>
      </c>
      <c r="AP13" s="92">
        <v>0.25</v>
      </c>
      <c r="AQ13" s="87" t="s">
        <v>54</v>
      </c>
      <c r="AR13" s="87" t="s">
        <v>54</v>
      </c>
      <c r="AS13" s="128">
        <v>0.164</v>
      </c>
      <c r="AT13" s="85">
        <v>0.05</v>
      </c>
      <c r="AU13" s="85">
        <v>0.2</v>
      </c>
      <c r="AV13" s="85">
        <v>0.2</v>
      </c>
      <c r="AW13" s="79">
        <v>67</v>
      </c>
      <c r="AX13" s="87"/>
      <c r="AY13" s="87"/>
      <c r="AZ13" s="87" t="s">
        <v>204</v>
      </c>
      <c r="BA13" s="79">
        <v>13</v>
      </c>
      <c r="BB13" s="79"/>
      <c r="BC13" s="79"/>
      <c r="BD13" s="87"/>
      <c r="BE13" s="116">
        <f t="shared" si="0"/>
        <v>0.164</v>
      </c>
      <c r="BF13" s="116">
        <f t="shared" si="1"/>
        <v>0.2</v>
      </c>
      <c r="BK13" s="125"/>
      <c r="BP13" s="87"/>
      <c r="BQ13" s="79"/>
    </row>
    <row r="14" spans="4:69" ht="12.75">
      <c r="D14" s="116" t="str">
        <f>VLOOKUP(E14,'PCWA Site Type'!$A$2:$C$42,3)</f>
        <v>lg</v>
      </c>
      <c r="E14" s="6">
        <v>20</v>
      </c>
      <c r="F14" s="79" t="s">
        <v>212</v>
      </c>
      <c r="G14" s="80">
        <v>39240</v>
      </c>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v>2</v>
      </c>
      <c r="AG14" s="82">
        <v>39240</v>
      </c>
      <c r="AH14" s="83" t="s">
        <v>142</v>
      </c>
      <c r="AI14" s="79" t="s">
        <v>142</v>
      </c>
      <c r="AJ14" s="83">
        <v>1000</v>
      </c>
      <c r="AK14" s="84" t="s">
        <v>226</v>
      </c>
      <c r="AL14" s="83" t="s">
        <v>227</v>
      </c>
      <c r="AM14" s="79" t="s">
        <v>56</v>
      </c>
      <c r="AN14" s="79" t="s">
        <v>139</v>
      </c>
      <c r="AO14" s="79">
        <v>1</v>
      </c>
      <c r="AP14" s="85"/>
      <c r="AQ14" s="79" t="s">
        <v>54</v>
      </c>
      <c r="AR14" s="79"/>
      <c r="AS14" s="79">
        <v>0.43</v>
      </c>
      <c r="AT14" s="85">
        <v>0.5</v>
      </c>
      <c r="AU14" s="85">
        <v>0.1</v>
      </c>
      <c r="AV14" s="85">
        <v>0.17</v>
      </c>
      <c r="AW14" s="79">
        <v>16</v>
      </c>
      <c r="AX14" s="79" t="s">
        <v>225</v>
      </c>
      <c r="AY14" s="79" t="s">
        <v>73</v>
      </c>
      <c r="AZ14" s="79"/>
      <c r="BA14" s="79"/>
      <c r="BB14" s="79"/>
      <c r="BC14" s="79"/>
      <c r="BD14" s="79"/>
      <c r="BE14" s="116">
        <f t="shared" si="0"/>
      </c>
      <c r="BF14" s="116">
        <f t="shared" si="1"/>
      </c>
      <c r="BJ14" s="116">
        <f aca="true" t="shared" si="4" ref="BJ14:BJ21">AS14</f>
        <v>0.43</v>
      </c>
      <c r="BK14" s="125">
        <f aca="true" t="shared" si="5" ref="BK14:BK21">AU14</f>
        <v>0.1</v>
      </c>
      <c r="BP14" s="79"/>
      <c r="BQ14" s="87"/>
    </row>
    <row r="15" spans="4:69" ht="12.75">
      <c r="D15" s="116" t="str">
        <f>VLOOKUP(E15,'PCWA Site Type'!$A$2:$C$42,3)</f>
        <v>lg</v>
      </c>
      <c r="E15" s="6">
        <v>20</v>
      </c>
      <c r="F15" s="79" t="s">
        <v>212</v>
      </c>
      <c r="G15" s="80">
        <v>39240</v>
      </c>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v>2</v>
      </c>
      <c r="AG15" s="82">
        <v>39240</v>
      </c>
      <c r="AH15" s="83" t="s">
        <v>142</v>
      </c>
      <c r="AI15" s="79" t="s">
        <v>142</v>
      </c>
      <c r="AJ15" s="83">
        <v>500</v>
      </c>
      <c r="AK15" s="84" t="s">
        <v>226</v>
      </c>
      <c r="AL15" s="83" t="s">
        <v>227</v>
      </c>
      <c r="AM15" s="79" t="s">
        <v>56</v>
      </c>
      <c r="AN15" s="79" t="s">
        <v>139</v>
      </c>
      <c r="AO15" s="79">
        <v>1</v>
      </c>
      <c r="AP15" s="85"/>
      <c r="AQ15" s="79" t="s">
        <v>54</v>
      </c>
      <c r="AR15" s="79"/>
      <c r="AS15" s="79">
        <v>1.1</v>
      </c>
      <c r="AT15" s="85">
        <v>0.33</v>
      </c>
      <c r="AU15" s="85">
        <v>0.02</v>
      </c>
      <c r="AV15" s="85">
        <v>0.2</v>
      </c>
      <c r="AW15" s="79">
        <v>17</v>
      </c>
      <c r="AX15" s="79" t="s">
        <v>230</v>
      </c>
      <c r="AY15" s="79" t="s">
        <v>146</v>
      </c>
      <c r="AZ15" s="79"/>
      <c r="BA15" s="79"/>
      <c r="BB15" s="79"/>
      <c r="BC15" s="79"/>
      <c r="BD15" s="79"/>
      <c r="BE15" s="116">
        <f t="shared" si="0"/>
      </c>
      <c r="BF15" s="116">
        <f t="shared" si="1"/>
      </c>
      <c r="BJ15" s="116">
        <f t="shared" si="4"/>
        <v>1.1</v>
      </c>
      <c r="BK15" s="125">
        <f t="shared" si="5"/>
        <v>0.02</v>
      </c>
      <c r="BP15" s="79"/>
      <c r="BQ15" s="79"/>
    </row>
    <row r="16" spans="4:69" ht="12.75">
      <c r="D16" s="116" t="str">
        <f>VLOOKUP(E16,'PCWA Site Type'!$A$2:$C$42,3)</f>
        <v>lg</v>
      </c>
      <c r="E16" s="6">
        <v>20</v>
      </c>
      <c r="F16" s="79" t="s">
        <v>212</v>
      </c>
      <c r="G16" s="80">
        <v>39240</v>
      </c>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v>2</v>
      </c>
      <c r="AG16" s="82">
        <v>39240</v>
      </c>
      <c r="AH16" s="83" t="s">
        <v>142</v>
      </c>
      <c r="AI16" s="79" t="s">
        <v>142</v>
      </c>
      <c r="AJ16" s="83">
        <v>200</v>
      </c>
      <c r="AK16" s="84" t="s">
        <v>231</v>
      </c>
      <c r="AL16" s="83">
        <v>1</v>
      </c>
      <c r="AM16" s="79" t="s">
        <v>90</v>
      </c>
      <c r="AN16" s="79" t="s">
        <v>139</v>
      </c>
      <c r="AO16" s="79">
        <v>1</v>
      </c>
      <c r="AP16" s="85"/>
      <c r="AQ16" s="79" t="s">
        <v>54</v>
      </c>
      <c r="AR16" s="79" t="s">
        <v>54</v>
      </c>
      <c r="AS16" s="79">
        <v>0.4</v>
      </c>
      <c r="AT16" s="85">
        <v>0.4</v>
      </c>
      <c r="AU16" s="85">
        <v>0.08</v>
      </c>
      <c r="AV16" s="85">
        <v>0.12</v>
      </c>
      <c r="AW16" s="79">
        <v>16</v>
      </c>
      <c r="AX16" s="79" t="s">
        <v>230</v>
      </c>
      <c r="AY16" s="79" t="s">
        <v>147</v>
      </c>
      <c r="AZ16" s="79"/>
      <c r="BA16" s="79"/>
      <c r="BB16" s="79"/>
      <c r="BC16" s="79"/>
      <c r="BD16" s="79"/>
      <c r="BE16" s="116">
        <f t="shared" si="0"/>
      </c>
      <c r="BF16" s="116">
        <f t="shared" si="1"/>
      </c>
      <c r="BJ16" s="116">
        <f t="shared" si="4"/>
        <v>0.4</v>
      </c>
      <c r="BK16" s="125">
        <f t="shared" si="5"/>
        <v>0.08</v>
      </c>
      <c r="BP16" s="79"/>
      <c r="BQ16" s="79"/>
    </row>
    <row r="17" spans="4:71" ht="12.75">
      <c r="D17" s="116" t="str">
        <f>VLOOKUP(E17,'PCWA Site Type'!$A$2:$C$42,3)</f>
        <v>lg</v>
      </c>
      <c r="E17" s="6">
        <v>20</v>
      </c>
      <c r="F17" s="79" t="s">
        <v>212</v>
      </c>
      <c r="G17" s="80">
        <v>39240</v>
      </c>
      <c r="H17" s="87"/>
      <c r="I17" s="87"/>
      <c r="J17" s="87"/>
      <c r="K17" s="87"/>
      <c r="L17" s="87"/>
      <c r="M17" s="87"/>
      <c r="N17" s="87"/>
      <c r="O17" s="87"/>
      <c r="P17" s="87"/>
      <c r="Q17" s="87"/>
      <c r="R17" s="87"/>
      <c r="S17" s="87"/>
      <c r="T17" s="87"/>
      <c r="U17" s="87"/>
      <c r="V17" s="87"/>
      <c r="W17" s="87"/>
      <c r="X17" s="87"/>
      <c r="Y17" s="87"/>
      <c r="Z17" s="87"/>
      <c r="AA17" s="87"/>
      <c r="AB17" s="87"/>
      <c r="AC17" s="87"/>
      <c r="AD17" s="87"/>
      <c r="AE17" s="87"/>
      <c r="AF17" s="79">
        <v>2</v>
      </c>
      <c r="AG17" s="82">
        <v>39240</v>
      </c>
      <c r="AH17" s="83" t="s">
        <v>142</v>
      </c>
      <c r="AI17" s="79" t="s">
        <v>142</v>
      </c>
      <c r="AJ17" s="83">
        <v>300</v>
      </c>
      <c r="AK17" s="84" t="s">
        <v>233</v>
      </c>
      <c r="AL17" s="83" t="s">
        <v>227</v>
      </c>
      <c r="AM17" s="79" t="s">
        <v>145</v>
      </c>
      <c r="AN17" s="79" t="s">
        <v>139</v>
      </c>
      <c r="AO17" s="79">
        <v>1</v>
      </c>
      <c r="AP17" s="85"/>
      <c r="AQ17" s="79" t="s">
        <v>54</v>
      </c>
      <c r="AR17" s="79" t="s">
        <v>54</v>
      </c>
      <c r="AS17" s="79">
        <v>1.1</v>
      </c>
      <c r="AT17" s="85">
        <v>0.7</v>
      </c>
      <c r="AU17" s="85">
        <v>0.11</v>
      </c>
      <c r="AV17" s="85">
        <v>0.12</v>
      </c>
      <c r="AW17" s="79">
        <v>17</v>
      </c>
      <c r="AX17" s="79" t="s">
        <v>232</v>
      </c>
      <c r="AY17" s="79" t="s">
        <v>149</v>
      </c>
      <c r="AZ17" s="79"/>
      <c r="BA17" s="79"/>
      <c r="BB17" s="79"/>
      <c r="BC17" s="79"/>
      <c r="BD17" s="79"/>
      <c r="BE17" s="116">
        <f t="shared" si="0"/>
      </c>
      <c r="BF17" s="116">
        <f t="shared" si="1"/>
      </c>
      <c r="BJ17" s="116">
        <f t="shared" si="4"/>
        <v>1.1</v>
      </c>
      <c r="BK17" s="125">
        <f t="shared" si="5"/>
        <v>0.11</v>
      </c>
      <c r="BP17" s="79"/>
      <c r="BQ17" s="79"/>
      <c r="BS17" s="79"/>
    </row>
    <row r="18" spans="4:71" ht="12.75">
      <c r="D18" s="116" t="str">
        <f>VLOOKUP(E18,'PCWA Site Type'!$A$2:$C$42,3)</f>
        <v>lg</v>
      </c>
      <c r="E18" s="6">
        <v>20</v>
      </c>
      <c r="F18" s="79" t="s">
        <v>212</v>
      </c>
      <c r="G18" s="80">
        <v>39240</v>
      </c>
      <c r="H18" s="87"/>
      <c r="I18" s="87"/>
      <c r="J18" s="87"/>
      <c r="K18" s="87"/>
      <c r="L18" s="87"/>
      <c r="M18" s="87"/>
      <c r="N18" s="87"/>
      <c r="O18" s="87"/>
      <c r="P18" s="87"/>
      <c r="Q18" s="87"/>
      <c r="R18" s="87"/>
      <c r="S18" s="87"/>
      <c r="T18" s="87"/>
      <c r="U18" s="87"/>
      <c r="V18" s="87"/>
      <c r="W18" s="87"/>
      <c r="X18" s="87"/>
      <c r="Y18" s="87"/>
      <c r="Z18" s="87"/>
      <c r="AA18" s="87"/>
      <c r="AB18" s="87"/>
      <c r="AC18" s="87"/>
      <c r="AD18" s="87"/>
      <c r="AE18" s="87"/>
      <c r="AF18" s="79">
        <v>2</v>
      </c>
      <c r="AG18" s="82">
        <v>39240</v>
      </c>
      <c r="AH18" s="90" t="s">
        <v>142</v>
      </c>
      <c r="AI18" s="87" t="s">
        <v>142</v>
      </c>
      <c r="AJ18" s="90">
        <v>200</v>
      </c>
      <c r="AK18" s="84" t="s">
        <v>234</v>
      </c>
      <c r="AL18" s="83" t="s">
        <v>227</v>
      </c>
      <c r="AM18" s="79" t="s">
        <v>56</v>
      </c>
      <c r="AN18" s="79" t="s">
        <v>139</v>
      </c>
      <c r="AO18" s="79">
        <v>1</v>
      </c>
      <c r="AP18" s="85"/>
      <c r="AQ18" s="79" t="s">
        <v>54</v>
      </c>
      <c r="AR18" s="79"/>
      <c r="AS18" s="79"/>
      <c r="AT18" s="85"/>
      <c r="AU18" s="92">
        <v>0</v>
      </c>
      <c r="AV18" s="92">
        <v>0</v>
      </c>
      <c r="AW18" s="79"/>
      <c r="AX18" s="79" t="s">
        <v>232</v>
      </c>
      <c r="AY18" s="79" t="s">
        <v>152</v>
      </c>
      <c r="AZ18" s="79"/>
      <c r="BA18" s="79"/>
      <c r="BB18" s="114"/>
      <c r="BC18" s="114"/>
      <c r="BD18" s="114"/>
      <c r="BE18" s="116">
        <f t="shared" si="0"/>
      </c>
      <c r="BF18" s="116">
        <f t="shared" si="1"/>
      </c>
      <c r="BJ18" s="116">
        <f t="shared" si="4"/>
        <v>0</v>
      </c>
      <c r="BK18" s="125">
        <f t="shared" si="5"/>
        <v>0</v>
      </c>
      <c r="BP18" s="79"/>
      <c r="BQ18" s="79"/>
      <c r="BS18" s="79"/>
    </row>
    <row r="19" spans="4:69" ht="12.75">
      <c r="D19" s="116" t="str">
        <f>VLOOKUP(E19,'PCWA Site Type'!$A$2:$C$42,3)</f>
        <v>lg</v>
      </c>
      <c r="E19" s="6">
        <v>20</v>
      </c>
      <c r="F19" s="79" t="s">
        <v>212</v>
      </c>
      <c r="G19" s="80">
        <v>39240</v>
      </c>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v>2</v>
      </c>
      <c r="AG19" s="82">
        <v>39240</v>
      </c>
      <c r="AH19" s="83" t="s">
        <v>142</v>
      </c>
      <c r="AI19" s="79" t="s">
        <v>142</v>
      </c>
      <c r="AJ19" s="83">
        <v>500</v>
      </c>
      <c r="AK19" s="84"/>
      <c r="AL19" s="83">
        <v>1</v>
      </c>
      <c r="AM19" s="79" t="s">
        <v>56</v>
      </c>
      <c r="AN19" s="79" t="s">
        <v>139</v>
      </c>
      <c r="AO19" s="79">
        <v>1</v>
      </c>
      <c r="AP19" s="85"/>
      <c r="AQ19" s="79" t="s">
        <v>54</v>
      </c>
      <c r="AR19" s="79"/>
      <c r="AS19" s="79">
        <v>0.4</v>
      </c>
      <c r="AT19" s="85">
        <v>0.45</v>
      </c>
      <c r="AU19" s="85">
        <v>0.17</v>
      </c>
      <c r="AV19" s="85">
        <v>0.17</v>
      </c>
      <c r="AW19" s="79">
        <v>17</v>
      </c>
      <c r="AX19" s="79" t="s">
        <v>245</v>
      </c>
      <c r="AY19" s="79" t="s">
        <v>250</v>
      </c>
      <c r="AZ19" s="79"/>
      <c r="BA19" s="79"/>
      <c r="BB19" s="79"/>
      <c r="BC19" s="79"/>
      <c r="BD19" s="79"/>
      <c r="BE19" s="116">
        <f t="shared" si="0"/>
      </c>
      <c r="BF19" s="116">
        <f t="shared" si="1"/>
      </c>
      <c r="BJ19" s="116">
        <f t="shared" si="4"/>
        <v>0.4</v>
      </c>
      <c r="BK19" s="125">
        <f t="shared" si="5"/>
        <v>0.17</v>
      </c>
      <c r="BP19" s="79"/>
      <c r="BQ19" s="79"/>
    </row>
    <row r="20" spans="4:69" ht="12.75">
      <c r="D20" s="116" t="str">
        <f>VLOOKUP(E20,'PCWA Site Type'!$A$2:$C$42,3)</f>
        <v>lg</v>
      </c>
      <c r="E20" s="6">
        <v>20</v>
      </c>
      <c r="F20" s="79" t="s">
        <v>212</v>
      </c>
      <c r="G20" s="80">
        <v>39240</v>
      </c>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v>2</v>
      </c>
      <c r="AG20" s="82">
        <v>39240</v>
      </c>
      <c r="AH20" s="83" t="s">
        <v>142</v>
      </c>
      <c r="AI20" s="79" t="s">
        <v>142</v>
      </c>
      <c r="AJ20" s="83">
        <v>10</v>
      </c>
      <c r="AK20" s="84" t="s">
        <v>252</v>
      </c>
      <c r="AL20" s="83">
        <v>2</v>
      </c>
      <c r="AM20" s="79" t="s">
        <v>90</v>
      </c>
      <c r="AN20" s="79" t="s">
        <v>139</v>
      </c>
      <c r="AO20" s="79">
        <v>1</v>
      </c>
      <c r="AP20" s="85"/>
      <c r="AQ20" s="79" t="s">
        <v>54</v>
      </c>
      <c r="AR20" s="79"/>
      <c r="AS20" s="79"/>
      <c r="AT20" s="85"/>
      <c r="AU20" s="92">
        <v>0</v>
      </c>
      <c r="AV20" s="92">
        <v>0</v>
      </c>
      <c r="AW20" s="79">
        <v>17</v>
      </c>
      <c r="AX20" s="79" t="s">
        <v>251</v>
      </c>
      <c r="AY20" s="79" t="s">
        <v>253</v>
      </c>
      <c r="AZ20" s="79"/>
      <c r="BA20" s="79"/>
      <c r="BB20" s="114"/>
      <c r="BC20" s="114"/>
      <c r="BD20" s="114"/>
      <c r="BE20" s="116">
        <f t="shared" si="0"/>
      </c>
      <c r="BF20" s="116">
        <f t="shared" si="1"/>
      </c>
      <c r="BJ20" s="116">
        <f t="shared" si="4"/>
        <v>0</v>
      </c>
      <c r="BK20" s="125">
        <f t="shared" si="5"/>
        <v>0</v>
      </c>
      <c r="BP20" s="79"/>
      <c r="BQ20" s="79"/>
    </row>
    <row r="21" spans="4:69" ht="12.75">
      <c r="D21" s="116" t="str">
        <f>VLOOKUP(E21,'PCWA Site Type'!$A$2:$C$42,3)</f>
        <v>lg</v>
      </c>
      <c r="E21" s="6">
        <v>20</v>
      </c>
      <c r="F21" s="79" t="s">
        <v>212</v>
      </c>
      <c r="G21" s="80">
        <v>39240</v>
      </c>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v>2</v>
      </c>
      <c r="AG21" s="82">
        <v>39240</v>
      </c>
      <c r="AH21" s="83" t="s">
        <v>142</v>
      </c>
      <c r="AI21" s="79" t="s">
        <v>142</v>
      </c>
      <c r="AJ21" s="83">
        <v>200</v>
      </c>
      <c r="AK21" s="84" t="s">
        <v>257</v>
      </c>
      <c r="AL21" s="83">
        <v>2</v>
      </c>
      <c r="AM21" s="79" t="s">
        <v>56</v>
      </c>
      <c r="AN21" s="79" t="s">
        <v>139</v>
      </c>
      <c r="AO21" s="79">
        <v>1</v>
      </c>
      <c r="AP21" s="85"/>
      <c r="AQ21" s="79" t="s">
        <v>54</v>
      </c>
      <c r="AR21" s="79"/>
      <c r="AS21" s="79">
        <v>0.6</v>
      </c>
      <c r="AT21" s="85">
        <v>0.5</v>
      </c>
      <c r="AU21" s="85">
        <v>0.1</v>
      </c>
      <c r="AV21" s="85">
        <v>0.7</v>
      </c>
      <c r="AW21" s="79">
        <v>19</v>
      </c>
      <c r="AX21" s="79" t="s">
        <v>255</v>
      </c>
      <c r="AY21" s="79" t="s">
        <v>258</v>
      </c>
      <c r="AZ21" s="79"/>
      <c r="BA21" s="79"/>
      <c r="BB21" s="79"/>
      <c r="BC21" s="79"/>
      <c r="BD21" s="79"/>
      <c r="BE21" s="116">
        <f t="shared" si="0"/>
      </c>
      <c r="BF21" s="116">
        <f t="shared" si="1"/>
      </c>
      <c r="BJ21" s="116">
        <f t="shared" si="4"/>
        <v>0.6</v>
      </c>
      <c r="BK21" s="125">
        <f t="shared" si="5"/>
        <v>0.1</v>
      </c>
      <c r="BP21" s="79"/>
      <c r="BQ21" s="79"/>
    </row>
    <row r="22" spans="4:69" ht="12.75">
      <c r="D22" s="116" t="str">
        <f>VLOOKUP(E22,'PCWA Site Type'!$A$2:$C$42,3)</f>
        <v>lg</v>
      </c>
      <c r="E22" s="6">
        <v>20</v>
      </c>
      <c r="F22" s="79" t="s">
        <v>212</v>
      </c>
      <c r="G22" s="80">
        <v>39315</v>
      </c>
      <c r="H22" s="79"/>
      <c r="I22" s="79"/>
      <c r="J22" s="79"/>
      <c r="K22" s="79"/>
      <c r="L22" s="79"/>
      <c r="M22" s="79"/>
      <c r="N22" s="79"/>
      <c r="O22" s="79"/>
      <c r="P22" s="79"/>
      <c r="Q22" s="79"/>
      <c r="R22" s="79"/>
      <c r="S22" s="79"/>
      <c r="T22" s="79"/>
      <c r="U22" s="79"/>
      <c r="V22" s="79"/>
      <c r="W22" s="79"/>
      <c r="X22" s="79"/>
      <c r="Y22" s="79"/>
      <c r="Z22" s="79"/>
      <c r="AA22" s="79"/>
      <c r="AB22" s="79"/>
      <c r="AC22" s="79"/>
      <c r="AD22" s="79"/>
      <c r="AE22" s="79"/>
      <c r="AF22" s="87">
        <v>3</v>
      </c>
      <c r="AG22" s="82">
        <v>39315</v>
      </c>
      <c r="AH22" s="90" t="s">
        <v>142</v>
      </c>
      <c r="AI22" s="87" t="s">
        <v>142</v>
      </c>
      <c r="AJ22" s="90">
        <v>18</v>
      </c>
      <c r="AK22" s="84"/>
      <c r="AL22" s="83">
        <v>4</v>
      </c>
      <c r="AM22" s="79" t="s">
        <v>165</v>
      </c>
      <c r="AN22" s="79" t="s">
        <v>203</v>
      </c>
      <c r="AO22" s="79">
        <v>1</v>
      </c>
      <c r="AP22" s="85">
        <v>0.9</v>
      </c>
      <c r="AQ22" s="79" t="s">
        <v>54</v>
      </c>
      <c r="AR22" s="79" t="s">
        <v>54</v>
      </c>
      <c r="AS22" s="79">
        <v>0.5</v>
      </c>
      <c r="AT22" s="85"/>
      <c r="AU22" s="85">
        <v>0</v>
      </c>
      <c r="AV22" s="92">
        <v>0</v>
      </c>
      <c r="AW22" s="79">
        <v>22.5</v>
      </c>
      <c r="AX22" s="79" t="s">
        <v>259</v>
      </c>
      <c r="AY22" s="79"/>
      <c r="AZ22" s="79"/>
      <c r="BA22" s="79"/>
      <c r="BB22" s="79"/>
      <c r="BC22" s="79"/>
      <c r="BD22" s="79"/>
      <c r="BE22" s="116">
        <f t="shared" si="0"/>
        <v>0.5</v>
      </c>
      <c r="BF22" s="116">
        <f t="shared" si="1"/>
        <v>0</v>
      </c>
      <c r="BK22" s="125"/>
      <c r="BP22" s="79"/>
      <c r="BQ22" s="79"/>
    </row>
    <row r="23" spans="4:69" ht="12.75">
      <c r="D23" s="116" t="str">
        <f>VLOOKUP(E23,'PCWA Site Type'!$A$2:$C$42,3)</f>
        <v>lg</v>
      </c>
      <c r="E23" s="6">
        <v>20</v>
      </c>
      <c r="F23" s="79" t="s">
        <v>212</v>
      </c>
      <c r="G23" s="80">
        <v>39315</v>
      </c>
      <c r="H23" s="79"/>
      <c r="I23" s="79"/>
      <c r="J23" s="79"/>
      <c r="K23" s="79"/>
      <c r="L23" s="79"/>
      <c r="M23" s="79"/>
      <c r="N23" s="79"/>
      <c r="O23" s="79"/>
      <c r="P23" s="79"/>
      <c r="Q23" s="79"/>
      <c r="R23" s="79"/>
      <c r="S23" s="79"/>
      <c r="T23" s="79"/>
      <c r="U23" s="79"/>
      <c r="V23" s="79"/>
      <c r="W23" s="79"/>
      <c r="X23" s="79"/>
      <c r="Y23" s="79"/>
      <c r="Z23" s="79"/>
      <c r="AA23" s="79"/>
      <c r="AB23" s="79"/>
      <c r="AC23" s="79"/>
      <c r="AD23" s="79"/>
      <c r="AE23" s="79"/>
      <c r="AF23" s="87">
        <v>3</v>
      </c>
      <c r="AG23" s="82">
        <v>39315</v>
      </c>
      <c r="AH23" s="90" t="s">
        <v>142</v>
      </c>
      <c r="AI23" s="87" t="s">
        <v>142</v>
      </c>
      <c r="AJ23" s="90">
        <v>4</v>
      </c>
      <c r="AK23" s="84"/>
      <c r="AL23" s="83">
        <v>5</v>
      </c>
      <c r="AM23" s="79" t="s">
        <v>165</v>
      </c>
      <c r="AN23" s="79" t="s">
        <v>203</v>
      </c>
      <c r="AO23" s="79">
        <v>1</v>
      </c>
      <c r="AP23" s="85">
        <v>0.9</v>
      </c>
      <c r="AQ23" s="79" t="s">
        <v>54</v>
      </c>
      <c r="AR23" s="79" t="s">
        <v>54</v>
      </c>
      <c r="AS23" s="79">
        <v>0.5</v>
      </c>
      <c r="AT23" s="85"/>
      <c r="AU23" s="85">
        <v>0</v>
      </c>
      <c r="AV23" s="92">
        <v>0</v>
      </c>
      <c r="AW23" s="79">
        <v>22.5</v>
      </c>
      <c r="AX23" s="79" t="s">
        <v>259</v>
      </c>
      <c r="AY23" s="79"/>
      <c r="AZ23" s="79"/>
      <c r="BA23" s="79"/>
      <c r="BB23" s="79"/>
      <c r="BC23" s="79"/>
      <c r="BD23" s="79"/>
      <c r="BE23" s="116">
        <f t="shared" si="0"/>
        <v>0.5</v>
      </c>
      <c r="BF23" s="116">
        <f t="shared" si="1"/>
        <v>0</v>
      </c>
      <c r="BK23" s="125"/>
      <c r="BP23" s="79"/>
      <c r="BQ23" s="79"/>
    </row>
    <row r="24" spans="4:69" ht="12.75">
      <c r="D24" s="116" t="str">
        <f>VLOOKUP(E24,'PCWA Site Type'!$A$2:$C$42,3)</f>
        <v>lg</v>
      </c>
      <c r="E24" s="6">
        <v>20</v>
      </c>
      <c r="F24" s="79" t="s">
        <v>212</v>
      </c>
      <c r="G24" s="80">
        <v>39315</v>
      </c>
      <c r="H24" s="79"/>
      <c r="I24" s="79"/>
      <c r="J24" s="79"/>
      <c r="K24" s="79"/>
      <c r="L24" s="79"/>
      <c r="M24" s="79"/>
      <c r="N24" s="79"/>
      <c r="O24" s="79"/>
      <c r="P24" s="79"/>
      <c r="Q24" s="79"/>
      <c r="R24" s="79"/>
      <c r="S24" s="79"/>
      <c r="T24" s="79"/>
      <c r="U24" s="79"/>
      <c r="V24" s="79"/>
      <c r="W24" s="79"/>
      <c r="X24" s="79"/>
      <c r="Y24" s="79"/>
      <c r="Z24" s="79"/>
      <c r="AA24" s="79"/>
      <c r="AB24" s="79"/>
      <c r="AC24" s="79"/>
      <c r="AD24" s="79"/>
      <c r="AE24" s="79"/>
      <c r="AF24" s="87">
        <v>3</v>
      </c>
      <c r="AG24" s="82">
        <v>39315</v>
      </c>
      <c r="AH24" s="90" t="s">
        <v>142</v>
      </c>
      <c r="AI24" s="87" t="s">
        <v>142</v>
      </c>
      <c r="AJ24" s="90">
        <v>8</v>
      </c>
      <c r="AK24" s="84"/>
      <c r="AL24" s="83">
        <v>4</v>
      </c>
      <c r="AM24" s="79" t="s">
        <v>56</v>
      </c>
      <c r="AN24" s="79" t="s">
        <v>203</v>
      </c>
      <c r="AO24" s="79">
        <v>1</v>
      </c>
      <c r="AP24" s="85">
        <v>0</v>
      </c>
      <c r="AQ24" s="79" t="s">
        <v>54</v>
      </c>
      <c r="AR24" s="79" t="s">
        <v>54</v>
      </c>
      <c r="AS24" s="79">
        <v>0.3</v>
      </c>
      <c r="AT24" s="85"/>
      <c r="AU24" s="85">
        <v>0.01</v>
      </c>
      <c r="AV24" s="92">
        <v>0</v>
      </c>
      <c r="AW24" s="79"/>
      <c r="AX24" s="79" t="s">
        <v>259</v>
      </c>
      <c r="AY24" s="79"/>
      <c r="AZ24" s="79"/>
      <c r="BA24" s="79"/>
      <c r="BB24" s="79"/>
      <c r="BC24" s="79"/>
      <c r="BD24" s="79"/>
      <c r="BE24" s="116">
        <f t="shared" si="0"/>
        <v>0.3</v>
      </c>
      <c r="BF24" s="116">
        <f t="shared" si="1"/>
        <v>0.01</v>
      </c>
      <c r="BK24" s="125"/>
      <c r="BP24" s="79"/>
      <c r="BQ24" s="79"/>
    </row>
    <row r="25" spans="4:69" ht="12.75">
      <c r="D25" s="116" t="str">
        <f>VLOOKUP(E25,'PCWA Site Type'!$A$2:$C$42,3)</f>
        <v>lg</v>
      </c>
      <c r="E25" s="6">
        <v>20</v>
      </c>
      <c r="F25" s="79" t="s">
        <v>212</v>
      </c>
      <c r="G25" s="80">
        <v>39315</v>
      </c>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7">
        <v>3</v>
      </c>
      <c r="AG25" s="82">
        <v>39315</v>
      </c>
      <c r="AH25" s="90" t="s">
        <v>142</v>
      </c>
      <c r="AI25" s="87" t="s">
        <v>142</v>
      </c>
      <c r="AJ25" s="90">
        <v>2</v>
      </c>
      <c r="AK25" s="84"/>
      <c r="AL25" s="90">
        <v>5</v>
      </c>
      <c r="AM25" s="79" t="s">
        <v>56</v>
      </c>
      <c r="AN25" s="79" t="s">
        <v>203</v>
      </c>
      <c r="AO25" s="79">
        <v>1</v>
      </c>
      <c r="AP25" s="85">
        <v>0.4</v>
      </c>
      <c r="AQ25" s="79" t="s">
        <v>54</v>
      </c>
      <c r="AR25" s="79" t="s">
        <v>54</v>
      </c>
      <c r="AS25" s="79">
        <v>0.3</v>
      </c>
      <c r="AT25" s="85"/>
      <c r="AU25" s="85">
        <v>0.01</v>
      </c>
      <c r="AV25" s="92">
        <v>0</v>
      </c>
      <c r="AW25" s="79">
        <v>22.5</v>
      </c>
      <c r="AX25" s="79" t="s">
        <v>261</v>
      </c>
      <c r="AY25" s="79" t="s">
        <v>262</v>
      </c>
      <c r="AZ25" s="79" t="s">
        <v>260</v>
      </c>
      <c r="BA25" s="79"/>
      <c r="BB25" s="79"/>
      <c r="BC25" s="79"/>
      <c r="BD25" s="79"/>
      <c r="BE25" s="116">
        <f t="shared" si="0"/>
        <v>0.3</v>
      </c>
      <c r="BF25" s="116">
        <f t="shared" si="1"/>
        <v>0.01</v>
      </c>
      <c r="BK25" s="125"/>
      <c r="BP25" s="79"/>
      <c r="BQ25" s="79"/>
    </row>
    <row r="26" spans="4:71" ht="12.75">
      <c r="D26" s="116" t="str">
        <f>VLOOKUP(E26,'PCWA Site Type'!$A$2:$C$42,3)</f>
        <v>lg</v>
      </c>
      <c r="E26" s="6">
        <v>20</v>
      </c>
      <c r="F26" s="79" t="s">
        <v>212</v>
      </c>
      <c r="G26" s="80">
        <v>39315</v>
      </c>
      <c r="H26" s="79"/>
      <c r="I26" s="79"/>
      <c r="J26" s="79"/>
      <c r="K26" s="79"/>
      <c r="L26" s="79"/>
      <c r="M26" s="79"/>
      <c r="N26" s="79"/>
      <c r="O26" s="79"/>
      <c r="P26" s="79"/>
      <c r="Q26" s="79"/>
      <c r="R26" s="79"/>
      <c r="S26" s="79"/>
      <c r="T26" s="79"/>
      <c r="U26" s="79"/>
      <c r="V26" s="79"/>
      <c r="W26" s="79"/>
      <c r="X26" s="79"/>
      <c r="Y26" s="79"/>
      <c r="Z26" s="79"/>
      <c r="AA26" s="79"/>
      <c r="AB26" s="79"/>
      <c r="AC26" s="79"/>
      <c r="AD26" s="79"/>
      <c r="AE26" s="79"/>
      <c r="AF26" s="87">
        <v>3</v>
      </c>
      <c r="AG26" s="82">
        <v>39315</v>
      </c>
      <c r="AH26" s="90" t="s">
        <v>142</v>
      </c>
      <c r="AI26" s="87" t="s">
        <v>142</v>
      </c>
      <c r="AJ26" s="90">
        <v>6</v>
      </c>
      <c r="AK26" s="84"/>
      <c r="AL26" s="83">
        <v>4</v>
      </c>
      <c r="AM26" s="79" t="s">
        <v>56</v>
      </c>
      <c r="AN26" s="79" t="s">
        <v>203</v>
      </c>
      <c r="AO26" s="79">
        <v>1</v>
      </c>
      <c r="AP26" s="85">
        <v>0.4</v>
      </c>
      <c r="AQ26" s="79" t="s">
        <v>133</v>
      </c>
      <c r="AR26" s="79" t="s">
        <v>54</v>
      </c>
      <c r="AS26" s="79">
        <v>1</v>
      </c>
      <c r="AT26" s="85"/>
      <c r="AU26" s="85">
        <v>0</v>
      </c>
      <c r="AV26" s="92">
        <v>0</v>
      </c>
      <c r="AW26" s="79">
        <v>22.5</v>
      </c>
      <c r="AX26" s="79" t="s">
        <v>261</v>
      </c>
      <c r="AY26" s="79"/>
      <c r="AZ26" s="79"/>
      <c r="BA26" s="79"/>
      <c r="BB26" s="79"/>
      <c r="BC26" s="79"/>
      <c r="BD26" s="79"/>
      <c r="BE26" s="116">
        <f t="shared" si="0"/>
        <v>1</v>
      </c>
      <c r="BF26" s="116">
        <f t="shared" si="1"/>
        <v>0</v>
      </c>
      <c r="BK26" s="125"/>
      <c r="BP26" s="79"/>
      <c r="BQ26" s="79"/>
      <c r="BS26" s="79"/>
    </row>
    <row r="27" spans="4:71" ht="12.75">
      <c r="D27" s="116" t="str">
        <f>VLOOKUP(E27,'PCWA Site Type'!$A$2:$C$42,3)</f>
        <v>lg</v>
      </c>
      <c r="E27" s="6">
        <v>20</v>
      </c>
      <c r="F27" s="79" t="s">
        <v>212</v>
      </c>
      <c r="G27" s="80">
        <v>39315</v>
      </c>
      <c r="H27" s="79"/>
      <c r="I27" s="79"/>
      <c r="J27" s="79"/>
      <c r="K27" s="79"/>
      <c r="L27" s="79"/>
      <c r="M27" s="79"/>
      <c r="N27" s="79"/>
      <c r="O27" s="79"/>
      <c r="P27" s="79"/>
      <c r="Q27" s="79"/>
      <c r="R27" s="79"/>
      <c r="S27" s="79"/>
      <c r="T27" s="79"/>
      <c r="U27" s="79"/>
      <c r="V27" s="79"/>
      <c r="W27" s="79"/>
      <c r="X27" s="79"/>
      <c r="Y27" s="79"/>
      <c r="Z27" s="79"/>
      <c r="AA27" s="79"/>
      <c r="AB27" s="79"/>
      <c r="AC27" s="79"/>
      <c r="AD27" s="79"/>
      <c r="AE27" s="79"/>
      <c r="AF27" s="87">
        <v>3</v>
      </c>
      <c r="AG27" s="82">
        <v>39315</v>
      </c>
      <c r="AH27" s="90" t="s">
        <v>142</v>
      </c>
      <c r="AI27" s="87" t="s">
        <v>142</v>
      </c>
      <c r="AJ27" s="90">
        <v>1</v>
      </c>
      <c r="AK27" s="84"/>
      <c r="AL27" s="83">
        <v>5</v>
      </c>
      <c r="AM27" s="79" t="s">
        <v>56</v>
      </c>
      <c r="AN27" s="79" t="s">
        <v>203</v>
      </c>
      <c r="AO27" s="79">
        <v>1</v>
      </c>
      <c r="AP27" s="85">
        <v>1.1</v>
      </c>
      <c r="AQ27" s="79" t="s">
        <v>54</v>
      </c>
      <c r="AR27" s="79" t="s">
        <v>54</v>
      </c>
      <c r="AS27" s="79">
        <v>0.6</v>
      </c>
      <c r="AT27" s="85"/>
      <c r="AU27" s="85">
        <v>0</v>
      </c>
      <c r="AV27" s="92">
        <v>0</v>
      </c>
      <c r="AW27" s="79">
        <v>22</v>
      </c>
      <c r="AX27" s="79" t="s">
        <v>261</v>
      </c>
      <c r="AY27" s="79"/>
      <c r="AZ27" s="79"/>
      <c r="BA27" s="79"/>
      <c r="BB27" s="79"/>
      <c r="BC27" s="79"/>
      <c r="BD27" s="79"/>
      <c r="BE27" s="116">
        <f t="shared" si="0"/>
        <v>0.6</v>
      </c>
      <c r="BF27" s="116">
        <f t="shared" si="1"/>
        <v>0</v>
      </c>
      <c r="BK27" s="125"/>
      <c r="BP27" s="79"/>
      <c r="BQ27" s="79"/>
      <c r="BS27" s="87"/>
    </row>
    <row r="28" spans="4:71" ht="12.75">
      <c r="D28" s="116" t="str">
        <f>VLOOKUP(E28,'PCWA Site Type'!$A$2:$C$42,3)</f>
        <v>lg</v>
      </c>
      <c r="E28" s="6">
        <v>20</v>
      </c>
      <c r="F28" s="79" t="s">
        <v>212</v>
      </c>
      <c r="G28" s="80">
        <v>39315</v>
      </c>
      <c r="H28" s="79"/>
      <c r="I28" s="79"/>
      <c r="J28" s="79"/>
      <c r="K28" s="79"/>
      <c r="L28" s="79"/>
      <c r="M28" s="79"/>
      <c r="N28" s="79"/>
      <c r="O28" s="79"/>
      <c r="P28" s="79"/>
      <c r="Q28" s="79"/>
      <c r="R28" s="79"/>
      <c r="S28" s="79"/>
      <c r="T28" s="79"/>
      <c r="U28" s="79"/>
      <c r="V28" s="79"/>
      <c r="W28" s="79"/>
      <c r="X28" s="79"/>
      <c r="Y28" s="79"/>
      <c r="Z28" s="79"/>
      <c r="AA28" s="79"/>
      <c r="AB28" s="79"/>
      <c r="AC28" s="79"/>
      <c r="AD28" s="79"/>
      <c r="AE28" s="79"/>
      <c r="AF28" s="87">
        <v>3</v>
      </c>
      <c r="AG28" s="82">
        <v>39315</v>
      </c>
      <c r="AH28" s="90" t="s">
        <v>142</v>
      </c>
      <c r="AI28" s="87" t="s">
        <v>142</v>
      </c>
      <c r="AJ28" s="90">
        <v>6</v>
      </c>
      <c r="AK28" s="84" t="s">
        <v>264</v>
      </c>
      <c r="AL28" s="83"/>
      <c r="AM28" s="79" t="s">
        <v>56</v>
      </c>
      <c r="AN28" s="79" t="s">
        <v>203</v>
      </c>
      <c r="AO28" s="79">
        <v>1</v>
      </c>
      <c r="AP28" s="85">
        <v>0.1</v>
      </c>
      <c r="AQ28" s="79" t="s">
        <v>54</v>
      </c>
      <c r="AR28" s="79" t="s">
        <v>54</v>
      </c>
      <c r="AS28" s="79">
        <v>0.2</v>
      </c>
      <c r="AT28" s="85"/>
      <c r="AU28" s="85">
        <v>0.9</v>
      </c>
      <c r="AV28" s="92">
        <v>0</v>
      </c>
      <c r="AW28" s="79">
        <v>22</v>
      </c>
      <c r="AX28" s="79" t="s">
        <v>261</v>
      </c>
      <c r="AY28" s="79"/>
      <c r="AZ28" s="79"/>
      <c r="BA28" s="79"/>
      <c r="BB28" s="79"/>
      <c r="BC28" s="79"/>
      <c r="BD28" s="79"/>
      <c r="BE28" s="116">
        <f t="shared" si="0"/>
        <v>0.2</v>
      </c>
      <c r="BF28" s="116">
        <f t="shared" si="1"/>
        <v>0.9</v>
      </c>
      <c r="BK28" s="125"/>
      <c r="BP28" s="79"/>
      <c r="BQ28" s="79"/>
      <c r="BS28" s="79"/>
    </row>
    <row r="29" spans="4:71" ht="12.75">
      <c r="D29" s="116" t="str">
        <f>VLOOKUP(E29,'PCWA Site Type'!$A$2:$C$42,3)</f>
        <v>lg</v>
      </c>
      <c r="E29" s="6">
        <v>20</v>
      </c>
      <c r="F29" s="79" t="s">
        <v>212</v>
      </c>
      <c r="G29" s="80">
        <v>39315</v>
      </c>
      <c r="H29" s="79"/>
      <c r="I29" s="79"/>
      <c r="J29" s="79"/>
      <c r="K29" s="79"/>
      <c r="L29" s="79"/>
      <c r="M29" s="79"/>
      <c r="N29" s="79"/>
      <c r="O29" s="79"/>
      <c r="P29" s="79"/>
      <c r="Q29" s="79"/>
      <c r="R29" s="79"/>
      <c r="S29" s="79"/>
      <c r="T29" s="79"/>
      <c r="U29" s="79"/>
      <c r="V29" s="79"/>
      <c r="W29" s="79"/>
      <c r="X29" s="79"/>
      <c r="Y29" s="79"/>
      <c r="Z29" s="79"/>
      <c r="AA29" s="79"/>
      <c r="AB29" s="79"/>
      <c r="AC29" s="79"/>
      <c r="AD29" s="79"/>
      <c r="AE29" s="79"/>
      <c r="AF29" s="87">
        <v>3</v>
      </c>
      <c r="AG29" s="82">
        <v>39315</v>
      </c>
      <c r="AH29" s="90" t="s">
        <v>142</v>
      </c>
      <c r="AI29" s="87" t="s">
        <v>142</v>
      </c>
      <c r="AJ29" s="90">
        <v>4</v>
      </c>
      <c r="AK29" s="84"/>
      <c r="AL29" s="83">
        <v>4</v>
      </c>
      <c r="AM29" s="79" t="s">
        <v>90</v>
      </c>
      <c r="AN29" s="79" t="s">
        <v>203</v>
      </c>
      <c r="AO29" s="79">
        <v>1</v>
      </c>
      <c r="AP29" s="85" t="s">
        <v>265</v>
      </c>
      <c r="AQ29" s="79" t="s">
        <v>54</v>
      </c>
      <c r="AR29" s="79" t="s">
        <v>54</v>
      </c>
      <c r="AS29" s="79">
        <v>0.2</v>
      </c>
      <c r="AT29" s="85"/>
      <c r="AU29" s="85">
        <v>0</v>
      </c>
      <c r="AV29" s="92">
        <v>0</v>
      </c>
      <c r="AW29" s="79">
        <v>26</v>
      </c>
      <c r="AX29" s="79" t="s">
        <v>261</v>
      </c>
      <c r="AY29" s="79" t="s">
        <v>266</v>
      </c>
      <c r="AZ29" s="79"/>
      <c r="BA29" s="79"/>
      <c r="BB29" s="79"/>
      <c r="BC29" s="79"/>
      <c r="BD29" s="79"/>
      <c r="BE29" s="116">
        <f t="shared" si="0"/>
        <v>0.2</v>
      </c>
      <c r="BF29" s="116">
        <f t="shared" si="1"/>
        <v>0</v>
      </c>
      <c r="BK29" s="125"/>
      <c r="BP29" s="79"/>
      <c r="BQ29" s="79"/>
      <c r="BS29" s="79"/>
    </row>
    <row r="30" spans="4:71" ht="12.75">
      <c r="D30" s="116" t="str">
        <f>VLOOKUP(E30,'PCWA Site Type'!$A$2:$C$42,3)</f>
        <v>lg</v>
      </c>
      <c r="E30" s="6">
        <v>21</v>
      </c>
      <c r="F30" s="79" t="s">
        <v>268</v>
      </c>
      <c r="G30" s="80">
        <v>39322</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87">
        <v>3</v>
      </c>
      <c r="AG30" s="82">
        <v>39322</v>
      </c>
      <c r="AH30" s="83" t="s">
        <v>142</v>
      </c>
      <c r="AI30" s="79" t="s">
        <v>142</v>
      </c>
      <c r="AJ30" s="83">
        <v>2</v>
      </c>
      <c r="AK30" s="79"/>
      <c r="AL30" s="79"/>
      <c r="AM30" s="79" t="s">
        <v>56</v>
      </c>
      <c r="AN30" s="79"/>
      <c r="AO30" s="79"/>
      <c r="AP30" s="85"/>
      <c r="AQ30" s="79"/>
      <c r="AR30" s="79"/>
      <c r="AS30" s="79"/>
      <c r="AT30" s="85"/>
      <c r="AU30" s="92">
        <v>0</v>
      </c>
      <c r="AV30" s="92">
        <v>0</v>
      </c>
      <c r="AW30" s="79"/>
      <c r="AX30" s="87" t="s">
        <v>269</v>
      </c>
      <c r="AY30" s="79"/>
      <c r="AZ30" s="79"/>
      <c r="BA30" s="79"/>
      <c r="BB30" s="114"/>
      <c r="BC30" s="114"/>
      <c r="BD30" s="114"/>
      <c r="BE30" s="116">
        <f t="shared" si="0"/>
        <v>0</v>
      </c>
      <c r="BF30" s="116">
        <f t="shared" si="1"/>
        <v>0</v>
      </c>
      <c r="BK30" s="125"/>
      <c r="BP30" s="79"/>
      <c r="BQ30" s="79"/>
      <c r="BS30" s="79"/>
    </row>
    <row r="31" spans="4:71" ht="12.75">
      <c r="D31" s="116" t="str">
        <f>VLOOKUP(E31,'PCWA Site Type'!$A$2:$C$42,3)</f>
        <v>lg</v>
      </c>
      <c r="E31" s="6">
        <v>23</v>
      </c>
      <c r="F31" s="79" t="s">
        <v>273</v>
      </c>
      <c r="G31" s="80">
        <v>39232</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79">
        <v>1</v>
      </c>
      <c r="AG31" s="82">
        <v>39232</v>
      </c>
      <c r="AH31" s="83" t="s">
        <v>142</v>
      </c>
      <c r="AI31" s="79" t="s">
        <v>142</v>
      </c>
      <c r="AJ31" s="83">
        <v>200</v>
      </c>
      <c r="AK31" s="84"/>
      <c r="AL31" s="79">
        <v>1</v>
      </c>
      <c r="AM31" s="79" t="s">
        <v>185</v>
      </c>
      <c r="AN31" s="79" t="s">
        <v>139</v>
      </c>
      <c r="AO31" s="79">
        <v>1</v>
      </c>
      <c r="AP31" s="85">
        <v>3.7</v>
      </c>
      <c r="AQ31" s="79" t="s">
        <v>54</v>
      </c>
      <c r="AR31" s="79"/>
      <c r="AS31" s="79">
        <v>0.85</v>
      </c>
      <c r="AT31" s="85"/>
      <c r="AU31" s="85">
        <v>0.25</v>
      </c>
      <c r="AV31" s="85">
        <v>0.12</v>
      </c>
      <c r="AW31" s="79">
        <v>19</v>
      </c>
      <c r="AX31" s="79" t="s">
        <v>181</v>
      </c>
      <c r="AY31" s="79" t="s">
        <v>73</v>
      </c>
      <c r="AZ31" s="79"/>
      <c r="BA31" s="79"/>
      <c r="BB31" s="79"/>
      <c r="BC31" s="79"/>
      <c r="BD31" s="79"/>
      <c r="BE31" s="116">
        <f t="shared" si="0"/>
      </c>
      <c r="BF31" s="116">
        <f t="shared" si="1"/>
      </c>
      <c r="BJ31" s="116">
        <f aca="true" t="shared" si="6" ref="BJ31:BJ38">AS31</f>
        <v>0.85</v>
      </c>
      <c r="BK31" s="125">
        <f aca="true" t="shared" si="7" ref="BK31:BK38">AU31</f>
        <v>0.25</v>
      </c>
      <c r="BP31" s="79"/>
      <c r="BQ31" s="79"/>
      <c r="BS31" s="79"/>
    </row>
    <row r="32" spans="4:71" ht="12.75">
      <c r="D32" s="116" t="str">
        <f>VLOOKUP(E32,'PCWA Site Type'!$A$2:$C$42,3)</f>
        <v>lg</v>
      </c>
      <c r="E32" s="6">
        <v>23</v>
      </c>
      <c r="F32" s="79" t="s">
        <v>273</v>
      </c>
      <c r="G32" s="80">
        <v>39247</v>
      </c>
      <c r="H32" s="87" t="s">
        <v>281</v>
      </c>
      <c r="I32" s="87">
        <v>4310499</v>
      </c>
      <c r="J32" s="87">
        <v>709907</v>
      </c>
      <c r="K32" s="87">
        <v>214</v>
      </c>
      <c r="L32" s="87">
        <v>130</v>
      </c>
      <c r="M32" s="87">
        <v>2900</v>
      </c>
      <c r="N32" s="87"/>
      <c r="O32" s="87" t="s">
        <v>136</v>
      </c>
      <c r="P32" s="87"/>
      <c r="Q32" s="87"/>
      <c r="R32" s="87">
        <v>140</v>
      </c>
      <c r="S32" s="87"/>
      <c r="T32" s="87">
        <v>1100</v>
      </c>
      <c r="U32" s="87"/>
      <c r="V32" s="87" t="s">
        <v>282</v>
      </c>
      <c r="W32" s="87">
        <v>26.5</v>
      </c>
      <c r="X32" s="87">
        <v>18</v>
      </c>
      <c r="Y32" s="87">
        <v>20</v>
      </c>
      <c r="Z32" s="87">
        <v>30</v>
      </c>
      <c r="AA32" s="87">
        <v>19</v>
      </c>
      <c r="AB32" s="87">
        <v>20</v>
      </c>
      <c r="AC32" s="87" t="s">
        <v>50</v>
      </c>
      <c r="AD32" s="87" t="s">
        <v>51</v>
      </c>
      <c r="AE32" s="87" t="s">
        <v>50</v>
      </c>
      <c r="AF32" s="79">
        <v>2</v>
      </c>
      <c r="AG32" s="82">
        <v>39247</v>
      </c>
      <c r="AH32" s="83" t="s">
        <v>142</v>
      </c>
      <c r="AI32" s="79" t="s">
        <v>142</v>
      </c>
      <c r="AJ32" s="83">
        <v>1000</v>
      </c>
      <c r="AK32" s="84" t="s">
        <v>143</v>
      </c>
      <c r="AL32" s="79">
        <v>1</v>
      </c>
      <c r="AM32" s="79" t="s">
        <v>56</v>
      </c>
      <c r="AN32" s="79" t="s">
        <v>139</v>
      </c>
      <c r="AO32" s="79">
        <v>1</v>
      </c>
      <c r="AP32" s="85"/>
      <c r="AQ32" s="79" t="s">
        <v>54</v>
      </c>
      <c r="AR32" s="79"/>
      <c r="AS32" s="79">
        <v>1.25</v>
      </c>
      <c r="AT32" s="85">
        <v>0.7</v>
      </c>
      <c r="AU32" s="85">
        <v>0.6</v>
      </c>
      <c r="AV32" s="85">
        <v>0.15</v>
      </c>
      <c r="AW32" s="79">
        <v>19</v>
      </c>
      <c r="AX32" s="79" t="s">
        <v>283</v>
      </c>
      <c r="AY32" s="79" t="s">
        <v>73</v>
      </c>
      <c r="AZ32" s="79"/>
      <c r="BA32" s="79"/>
      <c r="BB32" s="79"/>
      <c r="BC32" s="79"/>
      <c r="BD32" s="79"/>
      <c r="BE32" s="116">
        <f t="shared" si="0"/>
      </c>
      <c r="BF32" s="116">
        <f t="shared" si="1"/>
      </c>
      <c r="BJ32" s="116">
        <f t="shared" si="6"/>
        <v>1.25</v>
      </c>
      <c r="BK32" s="125">
        <f t="shared" si="7"/>
        <v>0.6</v>
      </c>
      <c r="BP32" s="79"/>
      <c r="BQ32" s="79"/>
      <c r="BS32" s="79"/>
    </row>
    <row r="33" spans="4:71" ht="12.75">
      <c r="D33" s="116" t="str">
        <f>VLOOKUP(E33,'PCWA Site Type'!$A$2:$C$42,3)</f>
        <v>lg</v>
      </c>
      <c r="E33" s="6">
        <v>23</v>
      </c>
      <c r="F33" s="79" t="s">
        <v>273</v>
      </c>
      <c r="G33" s="80">
        <v>39247</v>
      </c>
      <c r="H33" s="87"/>
      <c r="I33" s="87"/>
      <c r="J33" s="87"/>
      <c r="K33" s="87"/>
      <c r="L33" s="87"/>
      <c r="M33" s="87"/>
      <c r="N33" s="87"/>
      <c r="O33" s="87"/>
      <c r="P33" s="87"/>
      <c r="Q33" s="87"/>
      <c r="R33" s="87"/>
      <c r="S33" s="87"/>
      <c r="T33" s="87"/>
      <c r="U33" s="87"/>
      <c r="V33" s="87"/>
      <c r="W33" s="87"/>
      <c r="X33" s="87"/>
      <c r="Y33" s="87"/>
      <c r="Z33" s="87"/>
      <c r="AA33" s="87"/>
      <c r="AB33" s="87"/>
      <c r="AC33" s="87"/>
      <c r="AD33" s="87"/>
      <c r="AE33" s="87"/>
      <c r="AF33" s="79">
        <v>2</v>
      </c>
      <c r="AG33" s="82">
        <v>39247</v>
      </c>
      <c r="AH33" s="83" t="s">
        <v>142</v>
      </c>
      <c r="AI33" s="79" t="s">
        <v>142</v>
      </c>
      <c r="AJ33" s="83">
        <v>200</v>
      </c>
      <c r="AK33" s="84" t="s">
        <v>143</v>
      </c>
      <c r="AL33" s="79">
        <v>1</v>
      </c>
      <c r="AM33" s="79" t="s">
        <v>90</v>
      </c>
      <c r="AN33" s="79" t="s">
        <v>139</v>
      </c>
      <c r="AO33" s="79">
        <v>1</v>
      </c>
      <c r="AP33" s="85"/>
      <c r="AQ33" s="79" t="s">
        <v>54</v>
      </c>
      <c r="AR33" s="79"/>
      <c r="AS33" s="79">
        <v>0.65</v>
      </c>
      <c r="AT33" s="85">
        <v>0.4</v>
      </c>
      <c r="AU33" s="85">
        <v>0.3</v>
      </c>
      <c r="AV33" s="85">
        <v>0.25</v>
      </c>
      <c r="AW33" s="79">
        <v>19</v>
      </c>
      <c r="AX33" s="79" t="s">
        <v>284</v>
      </c>
      <c r="AY33" s="79" t="s">
        <v>146</v>
      </c>
      <c r="AZ33" s="79"/>
      <c r="BA33" s="79"/>
      <c r="BB33" s="79"/>
      <c r="BC33" s="79"/>
      <c r="BD33" s="79"/>
      <c r="BE33" s="116">
        <f t="shared" si="0"/>
      </c>
      <c r="BF33" s="116">
        <f t="shared" si="1"/>
      </c>
      <c r="BJ33" s="116">
        <f t="shared" si="6"/>
        <v>0.65</v>
      </c>
      <c r="BK33" s="125">
        <f t="shared" si="7"/>
        <v>0.3</v>
      </c>
      <c r="BP33" s="79"/>
      <c r="BQ33" s="79"/>
      <c r="BS33" s="79"/>
    </row>
    <row r="34" spans="4:71" ht="12.75">
      <c r="D34" s="116" t="str">
        <f>VLOOKUP(E34,'PCWA Site Type'!$A$2:$C$42,3)</f>
        <v>lg</v>
      </c>
      <c r="E34" s="6">
        <v>23</v>
      </c>
      <c r="F34" s="79" t="s">
        <v>273</v>
      </c>
      <c r="G34" s="80">
        <v>39247</v>
      </c>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v>2</v>
      </c>
      <c r="AG34" s="82">
        <v>39247</v>
      </c>
      <c r="AH34" s="83" t="s">
        <v>142</v>
      </c>
      <c r="AI34" s="79" t="s">
        <v>142</v>
      </c>
      <c r="AJ34" s="83">
        <v>200</v>
      </c>
      <c r="AK34" s="84" t="s">
        <v>180</v>
      </c>
      <c r="AL34" s="79">
        <v>2</v>
      </c>
      <c r="AM34" s="79" t="s">
        <v>56</v>
      </c>
      <c r="AN34" s="79" t="s">
        <v>139</v>
      </c>
      <c r="AO34" s="79">
        <v>1</v>
      </c>
      <c r="AP34" s="85"/>
      <c r="AQ34" s="79" t="s">
        <v>54</v>
      </c>
      <c r="AR34" s="79"/>
      <c r="AS34" s="79">
        <v>0.55</v>
      </c>
      <c r="AT34" s="85">
        <v>0.5</v>
      </c>
      <c r="AU34" s="85">
        <v>0.375</v>
      </c>
      <c r="AV34" s="85">
        <v>0.16</v>
      </c>
      <c r="AW34" s="79">
        <v>20</v>
      </c>
      <c r="AX34" s="79" t="s">
        <v>118</v>
      </c>
      <c r="AY34" s="79" t="s">
        <v>147</v>
      </c>
      <c r="AZ34" s="79"/>
      <c r="BA34" s="79"/>
      <c r="BB34" s="79"/>
      <c r="BC34" s="79"/>
      <c r="BD34" s="79"/>
      <c r="BE34" s="116">
        <f t="shared" si="0"/>
      </c>
      <c r="BF34" s="116">
        <f t="shared" si="1"/>
      </c>
      <c r="BJ34" s="116">
        <f t="shared" si="6"/>
        <v>0.55</v>
      </c>
      <c r="BK34" s="125">
        <f t="shared" si="7"/>
        <v>0.375</v>
      </c>
      <c r="BP34" s="79"/>
      <c r="BQ34" s="79"/>
      <c r="BS34" s="79"/>
    </row>
    <row r="35" spans="4:71" ht="12.75">
      <c r="D35" s="116" t="str">
        <f>VLOOKUP(E35,'PCWA Site Type'!$A$2:$C$42,3)</f>
        <v>lg</v>
      </c>
      <c r="E35" s="6">
        <v>23</v>
      </c>
      <c r="F35" s="79" t="s">
        <v>273</v>
      </c>
      <c r="G35" s="80">
        <v>39247</v>
      </c>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v>2</v>
      </c>
      <c r="AG35" s="82">
        <v>39247</v>
      </c>
      <c r="AH35" s="83" t="s">
        <v>142</v>
      </c>
      <c r="AI35" s="79" t="s">
        <v>142</v>
      </c>
      <c r="AJ35" s="83">
        <v>100</v>
      </c>
      <c r="AK35" s="84" t="s">
        <v>143</v>
      </c>
      <c r="AL35" s="79">
        <v>1</v>
      </c>
      <c r="AM35" s="79" t="s">
        <v>56</v>
      </c>
      <c r="AN35" s="79" t="s">
        <v>285</v>
      </c>
      <c r="AO35" s="79">
        <v>1</v>
      </c>
      <c r="AP35" s="85"/>
      <c r="AQ35" s="79" t="s">
        <v>52</v>
      </c>
      <c r="AR35" s="79"/>
      <c r="AS35" s="79">
        <v>0.35</v>
      </c>
      <c r="AT35" s="85">
        <v>0.4</v>
      </c>
      <c r="AU35" s="85">
        <v>0.15</v>
      </c>
      <c r="AV35" s="85">
        <v>0.04</v>
      </c>
      <c r="AW35" s="79">
        <v>19</v>
      </c>
      <c r="AX35" s="79" t="s">
        <v>118</v>
      </c>
      <c r="AY35" s="79" t="s">
        <v>149</v>
      </c>
      <c r="AZ35" s="79"/>
      <c r="BA35" s="79"/>
      <c r="BB35" s="79"/>
      <c r="BC35" s="79"/>
      <c r="BD35" s="79"/>
      <c r="BE35" s="116">
        <f t="shared" si="0"/>
      </c>
      <c r="BF35" s="116">
        <f t="shared" si="1"/>
      </c>
      <c r="BJ35" s="116">
        <f t="shared" si="6"/>
        <v>0.35</v>
      </c>
      <c r="BK35" s="125">
        <f t="shared" si="7"/>
        <v>0.15</v>
      </c>
      <c r="BP35" s="79"/>
      <c r="BQ35" s="79"/>
      <c r="BS35" s="79"/>
    </row>
    <row r="36" spans="4:71" ht="12.75">
      <c r="D36" s="116" t="str">
        <f>VLOOKUP(E36,'PCWA Site Type'!$A$2:$C$42,3)</f>
        <v>lg</v>
      </c>
      <c r="E36" s="6">
        <v>23</v>
      </c>
      <c r="F36" s="79" t="s">
        <v>273</v>
      </c>
      <c r="G36" s="80">
        <v>39247</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v>2</v>
      </c>
      <c r="AG36" s="82">
        <v>39247</v>
      </c>
      <c r="AH36" s="83" t="s">
        <v>142</v>
      </c>
      <c r="AI36" s="79" t="s">
        <v>142</v>
      </c>
      <c r="AJ36" s="83">
        <v>1000</v>
      </c>
      <c r="AK36" s="84" t="s">
        <v>286</v>
      </c>
      <c r="AL36" s="79" t="s">
        <v>287</v>
      </c>
      <c r="AM36" s="79" t="s">
        <v>56</v>
      </c>
      <c r="AN36" s="79" t="s">
        <v>285</v>
      </c>
      <c r="AO36" s="79">
        <v>1</v>
      </c>
      <c r="AP36" s="85"/>
      <c r="AQ36" s="79" t="s">
        <v>52</v>
      </c>
      <c r="AR36" s="79"/>
      <c r="AS36" s="79">
        <v>1</v>
      </c>
      <c r="AT36" s="85">
        <v>0.9</v>
      </c>
      <c r="AU36" s="85">
        <v>0.22</v>
      </c>
      <c r="AV36" s="85">
        <v>0.18</v>
      </c>
      <c r="AW36" s="79">
        <v>19</v>
      </c>
      <c r="AX36" s="79" t="s">
        <v>121</v>
      </c>
      <c r="AY36" s="79" t="s">
        <v>152</v>
      </c>
      <c r="AZ36" s="79"/>
      <c r="BA36" s="79"/>
      <c r="BB36" s="79"/>
      <c r="BC36" s="79"/>
      <c r="BD36" s="79"/>
      <c r="BE36" s="116">
        <f t="shared" si="0"/>
      </c>
      <c r="BF36" s="116">
        <f t="shared" si="1"/>
      </c>
      <c r="BJ36" s="116">
        <f t="shared" si="6"/>
        <v>1</v>
      </c>
      <c r="BK36" s="125">
        <f t="shared" si="7"/>
        <v>0.22</v>
      </c>
      <c r="BP36" s="79"/>
      <c r="BQ36" s="87"/>
      <c r="BS36" s="79"/>
    </row>
    <row r="37" spans="4:71" ht="12.75">
      <c r="D37" s="116" t="str">
        <f>VLOOKUP(E37,'PCWA Site Type'!$A$2:$C$42,3)</f>
        <v>lg</v>
      </c>
      <c r="E37" s="6">
        <v>23</v>
      </c>
      <c r="F37" s="79" t="s">
        <v>273</v>
      </c>
      <c r="G37" s="80">
        <v>39247</v>
      </c>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v>2</v>
      </c>
      <c r="AG37" s="82">
        <v>39247</v>
      </c>
      <c r="AH37" s="83" t="s">
        <v>142</v>
      </c>
      <c r="AI37" s="79" t="s">
        <v>142</v>
      </c>
      <c r="AJ37" s="83">
        <v>1000</v>
      </c>
      <c r="AK37" s="84" t="s">
        <v>288</v>
      </c>
      <c r="AL37" s="79" t="s">
        <v>287</v>
      </c>
      <c r="AM37" s="79" t="s">
        <v>56</v>
      </c>
      <c r="AN37" s="79" t="s">
        <v>285</v>
      </c>
      <c r="AO37" s="79">
        <v>1</v>
      </c>
      <c r="AP37" s="85"/>
      <c r="AQ37" s="79" t="s">
        <v>54</v>
      </c>
      <c r="AR37" s="79"/>
      <c r="AS37" s="79">
        <v>0.75</v>
      </c>
      <c r="AT37" s="85">
        <v>0.7</v>
      </c>
      <c r="AU37" s="85">
        <v>0.17</v>
      </c>
      <c r="AV37" s="85">
        <v>0.17</v>
      </c>
      <c r="AW37" s="79">
        <v>19.5</v>
      </c>
      <c r="AX37" s="79" t="s">
        <v>121</v>
      </c>
      <c r="AY37" s="79" t="s">
        <v>250</v>
      </c>
      <c r="AZ37" s="79"/>
      <c r="BA37" s="79"/>
      <c r="BB37" s="79"/>
      <c r="BC37" s="79"/>
      <c r="BD37" s="79"/>
      <c r="BE37" s="116">
        <f t="shared" si="0"/>
      </c>
      <c r="BF37" s="116">
        <f t="shared" si="1"/>
      </c>
      <c r="BJ37" s="116">
        <f t="shared" si="6"/>
        <v>0.75</v>
      </c>
      <c r="BK37" s="125">
        <f t="shared" si="7"/>
        <v>0.17</v>
      </c>
      <c r="BP37" s="79"/>
      <c r="BQ37" s="107"/>
      <c r="BS37" s="79"/>
    </row>
    <row r="38" spans="4:71" ht="12.75">
      <c r="D38" s="116" t="str">
        <f>VLOOKUP(E38,'PCWA Site Type'!$A$2:$C$42,3)</f>
        <v>lg</v>
      </c>
      <c r="E38" s="6">
        <v>23</v>
      </c>
      <c r="F38" s="79" t="s">
        <v>273</v>
      </c>
      <c r="G38" s="80">
        <v>39247</v>
      </c>
      <c r="H38" s="87"/>
      <c r="I38" s="87"/>
      <c r="J38" s="87"/>
      <c r="K38" s="87"/>
      <c r="L38" s="87"/>
      <c r="M38" s="87"/>
      <c r="N38" s="87"/>
      <c r="O38" s="87"/>
      <c r="P38" s="87"/>
      <c r="Q38" s="87"/>
      <c r="R38" s="87"/>
      <c r="S38" s="87"/>
      <c r="T38" s="87"/>
      <c r="U38" s="87"/>
      <c r="V38" s="87"/>
      <c r="W38" s="87"/>
      <c r="X38" s="87"/>
      <c r="Y38" s="87"/>
      <c r="Z38" s="87"/>
      <c r="AA38" s="87"/>
      <c r="AB38" s="87"/>
      <c r="AC38" s="87"/>
      <c r="AD38" s="87"/>
      <c r="AE38" s="87"/>
      <c r="AF38" s="79">
        <v>2</v>
      </c>
      <c r="AG38" s="82">
        <v>39247</v>
      </c>
      <c r="AH38" s="83" t="s">
        <v>142</v>
      </c>
      <c r="AI38" s="79" t="s">
        <v>142</v>
      </c>
      <c r="AJ38" s="83">
        <v>1000</v>
      </c>
      <c r="AK38" s="84" t="s">
        <v>180</v>
      </c>
      <c r="AL38" s="79">
        <v>2</v>
      </c>
      <c r="AM38" s="79" t="s">
        <v>56</v>
      </c>
      <c r="AN38" s="79" t="s">
        <v>285</v>
      </c>
      <c r="AO38" s="79">
        <v>1</v>
      </c>
      <c r="AP38" s="85"/>
      <c r="AQ38" s="79" t="s">
        <v>54</v>
      </c>
      <c r="AR38" s="79"/>
      <c r="AS38" s="79">
        <v>0.5</v>
      </c>
      <c r="AT38" s="85">
        <v>0.6</v>
      </c>
      <c r="AU38" s="85">
        <v>0.175</v>
      </c>
      <c r="AV38" s="85">
        <v>0.11</v>
      </c>
      <c r="AW38" s="79">
        <v>19.5</v>
      </c>
      <c r="AX38" s="79" t="s">
        <v>76</v>
      </c>
      <c r="AY38" s="79" t="s">
        <v>253</v>
      </c>
      <c r="AZ38" s="79"/>
      <c r="BA38" s="79"/>
      <c r="BB38" s="79"/>
      <c r="BC38" s="79"/>
      <c r="BD38" s="79"/>
      <c r="BE38" s="116">
        <f t="shared" si="0"/>
      </c>
      <c r="BF38" s="116">
        <f t="shared" si="1"/>
      </c>
      <c r="BJ38" s="116">
        <f t="shared" si="6"/>
        <v>0.5</v>
      </c>
      <c r="BK38" s="125">
        <f t="shared" si="7"/>
        <v>0.175</v>
      </c>
      <c r="BP38" s="79"/>
      <c r="BQ38" s="108"/>
      <c r="BR38" s="79"/>
      <c r="BS38" s="79"/>
    </row>
    <row r="39" spans="4:71" ht="12.75">
      <c r="D39" s="116" t="str">
        <f>VLOOKUP(E39,'PCWA Site Type'!$A$2:$C$42,3)</f>
        <v>lg</v>
      </c>
      <c r="E39" s="6">
        <v>23</v>
      </c>
      <c r="F39" s="79" t="s">
        <v>273</v>
      </c>
      <c r="G39" s="80">
        <v>39321</v>
      </c>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v>3</v>
      </c>
      <c r="AG39" s="82">
        <v>39321</v>
      </c>
      <c r="AH39" s="90" t="s">
        <v>142</v>
      </c>
      <c r="AI39" s="87" t="s">
        <v>142</v>
      </c>
      <c r="AJ39" s="90">
        <v>1</v>
      </c>
      <c r="AK39" s="84" t="s">
        <v>189</v>
      </c>
      <c r="AL39" s="79">
        <v>4</v>
      </c>
      <c r="AM39" s="97" t="s">
        <v>289</v>
      </c>
      <c r="AN39" s="79"/>
      <c r="AO39" s="79"/>
      <c r="AP39" s="85">
        <v>0.6</v>
      </c>
      <c r="AQ39" s="79" t="s">
        <v>54</v>
      </c>
      <c r="AR39" s="79" t="s">
        <v>54</v>
      </c>
      <c r="AS39" s="128">
        <v>0.164</v>
      </c>
      <c r="AT39" s="129">
        <v>0.164</v>
      </c>
      <c r="AU39" s="85">
        <v>0</v>
      </c>
      <c r="AV39" s="85">
        <v>0</v>
      </c>
      <c r="AW39" s="79">
        <v>21</v>
      </c>
      <c r="AX39" s="79" t="s">
        <v>290</v>
      </c>
      <c r="AY39" s="79"/>
      <c r="AZ39" s="79"/>
      <c r="BA39" s="79"/>
      <c r="BB39" s="79"/>
      <c r="BC39" s="79"/>
      <c r="BD39" s="79"/>
      <c r="BE39" s="116">
        <f t="shared" si="0"/>
        <v>0.164</v>
      </c>
      <c r="BF39" s="116">
        <f t="shared" si="1"/>
        <v>0</v>
      </c>
      <c r="BK39" s="125"/>
      <c r="BP39" s="79"/>
      <c r="BQ39" s="108"/>
      <c r="BR39" s="79"/>
      <c r="BS39" s="79"/>
    </row>
    <row r="40" spans="4:71" ht="12.75">
      <c r="D40" s="116" t="str">
        <f>VLOOKUP(E40,'PCWA Site Type'!$A$2:$C$42,3)</f>
        <v>lg</v>
      </c>
      <c r="E40" s="6">
        <v>23</v>
      </c>
      <c r="F40" s="79" t="s">
        <v>273</v>
      </c>
      <c r="G40" s="80">
        <v>39321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v>3</v>
      </c>
      <c r="AG40" s="82">
        <v>39321</v>
      </c>
      <c r="AH40" s="90" t="s">
        <v>142</v>
      </c>
      <c r="AI40" s="87" t="s">
        <v>142</v>
      </c>
      <c r="AJ40" s="90">
        <v>2</v>
      </c>
      <c r="AK40" s="84" t="s">
        <v>292</v>
      </c>
      <c r="AL40" s="79">
        <v>3</v>
      </c>
      <c r="AM40" s="87" t="s">
        <v>56</v>
      </c>
      <c r="AN40" s="79"/>
      <c r="AO40" s="79"/>
      <c r="AP40" s="85">
        <v>0.1</v>
      </c>
      <c r="AQ40" s="79" t="s">
        <v>164</v>
      </c>
      <c r="AR40" s="79" t="s">
        <v>164</v>
      </c>
      <c r="AS40" s="128">
        <v>0.164</v>
      </c>
      <c r="AT40" s="129">
        <v>0.164</v>
      </c>
      <c r="AU40" s="85">
        <v>0</v>
      </c>
      <c r="AV40" s="85">
        <v>0</v>
      </c>
      <c r="AW40" s="79">
        <v>22</v>
      </c>
      <c r="AX40" s="79" t="s">
        <v>290</v>
      </c>
      <c r="AY40" s="79"/>
      <c r="AZ40" s="79"/>
      <c r="BA40" s="79"/>
      <c r="BB40" s="79"/>
      <c r="BC40" s="79"/>
      <c r="BD40" s="79"/>
      <c r="BE40" s="116">
        <f t="shared" si="0"/>
        <v>0.164</v>
      </c>
      <c r="BF40" s="116">
        <f t="shared" si="1"/>
        <v>0</v>
      </c>
      <c r="BK40" s="125"/>
      <c r="BP40" s="79"/>
      <c r="BQ40" s="108"/>
      <c r="BR40" s="79"/>
      <c r="BS40" s="79"/>
    </row>
    <row r="41" spans="4:71" ht="12.75">
      <c r="D41" s="116" t="str">
        <f>VLOOKUP(E41,'PCWA Site Type'!$A$2:$C$42,3)</f>
        <v>lg</v>
      </c>
      <c r="E41" s="6">
        <v>23</v>
      </c>
      <c r="F41" s="79" t="s">
        <v>273</v>
      </c>
      <c r="G41" s="80">
        <v>39321</v>
      </c>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v>3</v>
      </c>
      <c r="AG41" s="82">
        <v>39321</v>
      </c>
      <c r="AH41" s="90" t="s">
        <v>142</v>
      </c>
      <c r="AI41" s="87" t="s">
        <v>142</v>
      </c>
      <c r="AJ41" s="90">
        <v>1</v>
      </c>
      <c r="AK41" s="84" t="s">
        <v>194</v>
      </c>
      <c r="AL41" s="79">
        <v>4</v>
      </c>
      <c r="AM41" s="87" t="s">
        <v>56</v>
      </c>
      <c r="AN41" s="79"/>
      <c r="AO41" s="79"/>
      <c r="AP41" s="85">
        <v>1</v>
      </c>
      <c r="AQ41" s="79" t="s">
        <v>54</v>
      </c>
      <c r="AR41" s="79" t="s">
        <v>54</v>
      </c>
      <c r="AS41" s="79">
        <v>0.4</v>
      </c>
      <c r="AT41" s="85">
        <v>0.4</v>
      </c>
      <c r="AU41" s="85">
        <v>0</v>
      </c>
      <c r="AV41" s="85">
        <v>0</v>
      </c>
      <c r="AW41" s="79">
        <v>22</v>
      </c>
      <c r="AX41" s="79" t="s">
        <v>290</v>
      </c>
      <c r="AY41" s="79"/>
      <c r="AZ41" s="79"/>
      <c r="BA41" s="79"/>
      <c r="BB41" s="79"/>
      <c r="BC41" s="79"/>
      <c r="BD41" s="79"/>
      <c r="BE41" s="116">
        <f t="shared" si="0"/>
        <v>0.4</v>
      </c>
      <c r="BF41" s="116">
        <f t="shared" si="1"/>
        <v>0</v>
      </c>
      <c r="BK41" s="125"/>
      <c r="BP41" s="79"/>
      <c r="BQ41" s="108"/>
      <c r="BR41" s="79"/>
      <c r="BS41" s="79"/>
    </row>
    <row r="42" spans="4:71" ht="12.75">
      <c r="D42" s="116" t="str">
        <f>VLOOKUP(E42,'PCWA Site Type'!$A$2:$C$42,3)</f>
        <v>lg</v>
      </c>
      <c r="E42" s="6">
        <v>23</v>
      </c>
      <c r="F42" s="79" t="s">
        <v>273</v>
      </c>
      <c r="G42" s="80">
        <v>39321</v>
      </c>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v>3</v>
      </c>
      <c r="AG42" s="82">
        <v>39321</v>
      </c>
      <c r="AH42" s="90" t="s">
        <v>142</v>
      </c>
      <c r="AI42" s="87" t="s">
        <v>142</v>
      </c>
      <c r="AJ42" s="90">
        <v>1</v>
      </c>
      <c r="AK42" s="84" t="s">
        <v>267</v>
      </c>
      <c r="AL42" s="79">
        <v>4</v>
      </c>
      <c r="AM42" s="87" t="s">
        <v>56</v>
      </c>
      <c r="AN42" s="79"/>
      <c r="AO42" s="79"/>
      <c r="AP42" s="85">
        <v>0.52</v>
      </c>
      <c r="AQ42" s="79" t="s">
        <v>164</v>
      </c>
      <c r="AR42" s="79" t="s">
        <v>164</v>
      </c>
      <c r="AS42" s="79">
        <v>0.23</v>
      </c>
      <c r="AT42" s="85">
        <v>0.23</v>
      </c>
      <c r="AU42" s="85">
        <v>0.05</v>
      </c>
      <c r="AV42" s="85">
        <v>0.05</v>
      </c>
      <c r="AW42" s="79">
        <v>22</v>
      </c>
      <c r="AX42" s="79" t="s">
        <v>290</v>
      </c>
      <c r="AY42" s="79"/>
      <c r="AZ42" s="79"/>
      <c r="BA42" s="79"/>
      <c r="BB42" s="79"/>
      <c r="BC42" s="79"/>
      <c r="BD42" s="79"/>
      <c r="BE42" s="116">
        <f t="shared" si="0"/>
        <v>0.23</v>
      </c>
      <c r="BF42" s="116">
        <f t="shared" si="1"/>
        <v>0.05</v>
      </c>
      <c r="BK42" s="125"/>
      <c r="BP42" s="79"/>
      <c r="BQ42" s="108"/>
      <c r="BR42" s="79"/>
      <c r="BS42" s="79"/>
    </row>
    <row r="43" spans="4:71" ht="12.75">
      <c r="D43" s="116" t="str">
        <f>VLOOKUP(E43,'PCWA Site Type'!$A$2:$C$42,3)</f>
        <v>lg</v>
      </c>
      <c r="E43" s="6">
        <v>23</v>
      </c>
      <c r="F43" s="79" t="s">
        <v>273</v>
      </c>
      <c r="G43" s="80">
        <v>39321</v>
      </c>
      <c r="H43" s="79"/>
      <c r="I43" s="79"/>
      <c r="J43" s="79"/>
      <c r="K43" s="79">
        <v>246</v>
      </c>
      <c r="L43" s="79"/>
      <c r="M43" s="79"/>
      <c r="N43" s="79"/>
      <c r="O43" s="79"/>
      <c r="P43" s="79"/>
      <c r="Q43" s="79"/>
      <c r="R43" s="79"/>
      <c r="S43" s="79"/>
      <c r="T43" s="79"/>
      <c r="U43" s="79"/>
      <c r="V43" s="79"/>
      <c r="W43" s="79"/>
      <c r="X43" s="79"/>
      <c r="Y43" s="79"/>
      <c r="Z43" s="79"/>
      <c r="AA43" s="79"/>
      <c r="AB43" s="79"/>
      <c r="AC43" s="79"/>
      <c r="AD43" s="79"/>
      <c r="AE43" s="79"/>
      <c r="AF43" s="87">
        <v>3</v>
      </c>
      <c r="AG43" s="82">
        <v>39321</v>
      </c>
      <c r="AH43" s="90" t="s">
        <v>142</v>
      </c>
      <c r="AI43" s="87" t="s">
        <v>142</v>
      </c>
      <c r="AJ43" s="83">
        <v>1</v>
      </c>
      <c r="AK43" s="84" t="s">
        <v>194</v>
      </c>
      <c r="AL43" s="79">
        <v>4</v>
      </c>
      <c r="AM43" s="87" t="s">
        <v>56</v>
      </c>
      <c r="AN43" s="79"/>
      <c r="AO43" s="79"/>
      <c r="AP43" s="85">
        <v>3</v>
      </c>
      <c r="AQ43" s="79" t="s">
        <v>54</v>
      </c>
      <c r="AR43" s="79" t="s">
        <v>54</v>
      </c>
      <c r="AS43" s="79">
        <v>2.2</v>
      </c>
      <c r="AT43" s="85">
        <v>2.2</v>
      </c>
      <c r="AU43" s="85">
        <v>0</v>
      </c>
      <c r="AV43" s="85">
        <v>0</v>
      </c>
      <c r="AW43" s="79">
        <v>21</v>
      </c>
      <c r="AX43" s="79" t="s">
        <v>290</v>
      </c>
      <c r="AY43" s="79"/>
      <c r="AZ43" s="79"/>
      <c r="BA43" s="79"/>
      <c r="BB43" s="79"/>
      <c r="BC43" s="79"/>
      <c r="BD43" s="79"/>
      <c r="BE43" s="116">
        <f t="shared" si="0"/>
        <v>2.2</v>
      </c>
      <c r="BF43" s="116">
        <f t="shared" si="1"/>
        <v>0</v>
      </c>
      <c r="BK43" s="125"/>
      <c r="BP43" s="87"/>
      <c r="BQ43" s="108"/>
      <c r="BR43" s="79"/>
      <c r="BS43" s="79"/>
    </row>
    <row r="44" spans="4:71" ht="12.75">
      <c r="D44" s="116" t="str">
        <f>VLOOKUP(E44,'PCWA Site Type'!$A$2:$C$42,3)</f>
        <v>lg</v>
      </c>
      <c r="E44" s="6">
        <v>23</v>
      </c>
      <c r="F44" s="79" t="s">
        <v>273</v>
      </c>
      <c r="G44" s="80">
        <v>39321</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87">
        <v>3</v>
      </c>
      <c r="AG44" s="82">
        <v>39321</v>
      </c>
      <c r="AH44" s="90" t="s">
        <v>142</v>
      </c>
      <c r="AI44" s="87" t="s">
        <v>142</v>
      </c>
      <c r="AJ44" s="83">
        <v>1</v>
      </c>
      <c r="AK44" s="84" t="s">
        <v>61</v>
      </c>
      <c r="AL44" s="79">
        <v>4</v>
      </c>
      <c r="AM44" s="87" t="s">
        <v>56</v>
      </c>
      <c r="AN44" s="79"/>
      <c r="AO44" s="79"/>
      <c r="AP44" s="85">
        <v>0.3</v>
      </c>
      <c r="AQ44" s="79" t="s">
        <v>164</v>
      </c>
      <c r="AR44" s="79" t="s">
        <v>164</v>
      </c>
      <c r="AS44" s="79">
        <v>0.15</v>
      </c>
      <c r="AT44" s="85">
        <v>0.15</v>
      </c>
      <c r="AU44" s="85">
        <v>0</v>
      </c>
      <c r="AV44" s="85">
        <v>0</v>
      </c>
      <c r="AW44" s="79">
        <v>21</v>
      </c>
      <c r="AX44" s="79" t="s">
        <v>290</v>
      </c>
      <c r="AY44" s="79"/>
      <c r="AZ44" s="79"/>
      <c r="BA44" s="79"/>
      <c r="BB44" s="79"/>
      <c r="BC44" s="79"/>
      <c r="BD44" s="79"/>
      <c r="BE44" s="116">
        <f t="shared" si="0"/>
        <v>0.15</v>
      </c>
      <c r="BF44" s="116">
        <f t="shared" si="1"/>
        <v>0</v>
      </c>
      <c r="BK44" s="125"/>
      <c r="BP44" s="87"/>
      <c r="BQ44" s="108"/>
      <c r="BR44" s="79"/>
      <c r="BS44" s="79"/>
    </row>
    <row r="45" spans="4:71" ht="12.75">
      <c r="D45" s="116" t="str">
        <f>VLOOKUP(E45,'PCWA Site Type'!$A$2:$C$42,3)</f>
        <v>lg</v>
      </c>
      <c r="E45" s="6">
        <v>23</v>
      </c>
      <c r="F45" s="79" t="s">
        <v>273</v>
      </c>
      <c r="G45" s="80">
        <v>39321</v>
      </c>
      <c r="H45" s="79"/>
      <c r="I45" s="79"/>
      <c r="J45" s="79"/>
      <c r="K45" s="79">
        <v>187</v>
      </c>
      <c r="L45" s="79"/>
      <c r="M45" s="79"/>
      <c r="N45" s="79"/>
      <c r="O45" s="79"/>
      <c r="P45" s="79"/>
      <c r="Q45" s="79"/>
      <c r="R45" s="79"/>
      <c r="S45" s="79"/>
      <c r="T45" s="79"/>
      <c r="U45" s="79"/>
      <c r="V45" s="79"/>
      <c r="W45" s="79"/>
      <c r="X45" s="79"/>
      <c r="Y45" s="79"/>
      <c r="Z45" s="79"/>
      <c r="AA45" s="79"/>
      <c r="AB45" s="79"/>
      <c r="AC45" s="79"/>
      <c r="AD45" s="79"/>
      <c r="AE45" s="79"/>
      <c r="AF45" s="87">
        <v>3</v>
      </c>
      <c r="AG45" s="82">
        <v>39321</v>
      </c>
      <c r="AH45" s="90" t="s">
        <v>142</v>
      </c>
      <c r="AI45" s="87" t="s">
        <v>142</v>
      </c>
      <c r="AJ45" s="83">
        <v>4</v>
      </c>
      <c r="AK45" s="84" t="s">
        <v>61</v>
      </c>
      <c r="AL45" s="79">
        <v>4</v>
      </c>
      <c r="AM45" s="87" t="s">
        <v>56</v>
      </c>
      <c r="AN45" s="79"/>
      <c r="AO45" s="79"/>
      <c r="AP45" s="85">
        <v>1.1</v>
      </c>
      <c r="AQ45" s="79" t="s">
        <v>54</v>
      </c>
      <c r="AR45" s="79" t="s">
        <v>54</v>
      </c>
      <c r="AS45" s="79">
        <v>0.3</v>
      </c>
      <c r="AT45" s="85">
        <v>0.3</v>
      </c>
      <c r="AU45" s="85">
        <v>0</v>
      </c>
      <c r="AV45" s="85">
        <v>0</v>
      </c>
      <c r="AW45" s="79">
        <v>21.5</v>
      </c>
      <c r="AX45" s="79" t="s">
        <v>290</v>
      </c>
      <c r="AY45" s="87" t="s">
        <v>293</v>
      </c>
      <c r="AZ45" s="79"/>
      <c r="BA45" s="79"/>
      <c r="BB45" s="79"/>
      <c r="BC45" s="79"/>
      <c r="BD45" s="79"/>
      <c r="BE45" s="116">
        <f t="shared" si="0"/>
        <v>0.3</v>
      </c>
      <c r="BF45" s="116">
        <f t="shared" si="1"/>
        <v>0</v>
      </c>
      <c r="BK45" s="125"/>
      <c r="BP45" s="87"/>
      <c r="BQ45" s="108"/>
      <c r="BR45" s="79"/>
      <c r="BS45" s="79"/>
    </row>
    <row r="46" spans="4:71" ht="12.75">
      <c r="D46" s="116" t="str">
        <f>VLOOKUP(E46,'PCWA Site Type'!$A$2:$C$42,3)</f>
        <v>lg</v>
      </c>
      <c r="E46" s="6">
        <v>23</v>
      </c>
      <c r="F46" s="79" t="s">
        <v>273</v>
      </c>
      <c r="G46" s="80">
        <v>39321</v>
      </c>
      <c r="H46" s="79"/>
      <c r="I46" s="79"/>
      <c r="J46" s="79"/>
      <c r="K46" s="79"/>
      <c r="L46" s="79"/>
      <c r="M46" s="79"/>
      <c r="N46" s="79"/>
      <c r="O46" s="79"/>
      <c r="P46" s="79"/>
      <c r="Q46" s="79"/>
      <c r="R46" s="79"/>
      <c r="S46" s="79"/>
      <c r="T46" s="79"/>
      <c r="U46" s="79"/>
      <c r="V46" s="79"/>
      <c r="W46" s="79"/>
      <c r="X46" s="79"/>
      <c r="Y46" s="79"/>
      <c r="Z46" s="79"/>
      <c r="AA46" s="79"/>
      <c r="AB46" s="79"/>
      <c r="AC46" s="79"/>
      <c r="AD46" s="79"/>
      <c r="AE46" s="79"/>
      <c r="AF46" s="87">
        <v>3</v>
      </c>
      <c r="AG46" s="82">
        <v>39321</v>
      </c>
      <c r="AH46" s="90" t="s">
        <v>142</v>
      </c>
      <c r="AI46" s="87" t="s">
        <v>142</v>
      </c>
      <c r="AJ46" s="83">
        <v>1</v>
      </c>
      <c r="AK46" s="84" t="s">
        <v>187</v>
      </c>
      <c r="AL46" s="79">
        <v>4</v>
      </c>
      <c r="AM46" s="87" t="s">
        <v>56</v>
      </c>
      <c r="AN46" s="79"/>
      <c r="AO46" s="79"/>
      <c r="AP46" s="85">
        <v>0.45</v>
      </c>
      <c r="AQ46" s="79" t="s">
        <v>160</v>
      </c>
      <c r="AR46" s="79" t="s">
        <v>160</v>
      </c>
      <c r="AS46" s="79">
        <v>0.21</v>
      </c>
      <c r="AT46" s="85">
        <v>0.21</v>
      </c>
      <c r="AU46" s="85">
        <v>0</v>
      </c>
      <c r="AV46" s="85">
        <v>0</v>
      </c>
      <c r="AW46" s="79">
        <v>21.5</v>
      </c>
      <c r="AX46" s="79" t="s">
        <v>290</v>
      </c>
      <c r="AY46" s="79"/>
      <c r="AZ46" s="79"/>
      <c r="BA46" s="79"/>
      <c r="BB46" s="79"/>
      <c r="BC46" s="79"/>
      <c r="BD46" s="79"/>
      <c r="BE46" s="116">
        <f t="shared" si="0"/>
        <v>0.21</v>
      </c>
      <c r="BF46" s="116">
        <f t="shared" si="1"/>
        <v>0</v>
      </c>
      <c r="BK46" s="125"/>
      <c r="BP46" s="79"/>
      <c r="BQ46" s="108"/>
      <c r="BR46" s="79"/>
      <c r="BS46" s="79"/>
    </row>
    <row r="47" spans="4:71" ht="12.75">
      <c r="D47" s="116" t="str">
        <f>VLOOKUP(E47,'PCWA Site Type'!$A$2:$C$42,3)</f>
        <v>lg</v>
      </c>
      <c r="E47" s="6">
        <v>23</v>
      </c>
      <c r="F47" s="79" t="s">
        <v>273</v>
      </c>
      <c r="G47" s="80">
        <v>39321</v>
      </c>
      <c r="H47" s="79"/>
      <c r="I47" s="79"/>
      <c r="J47" s="79"/>
      <c r="K47" s="79"/>
      <c r="L47" s="79"/>
      <c r="M47" s="79"/>
      <c r="N47" s="79"/>
      <c r="O47" s="79"/>
      <c r="P47" s="79"/>
      <c r="Q47" s="79"/>
      <c r="R47" s="79"/>
      <c r="S47" s="79"/>
      <c r="T47" s="79"/>
      <c r="U47" s="79"/>
      <c r="V47" s="79"/>
      <c r="W47" s="79"/>
      <c r="X47" s="79"/>
      <c r="Y47" s="79"/>
      <c r="Z47" s="79"/>
      <c r="AA47" s="79"/>
      <c r="AB47" s="79"/>
      <c r="AC47" s="79"/>
      <c r="AD47" s="79"/>
      <c r="AE47" s="79"/>
      <c r="AF47" s="87">
        <v>3</v>
      </c>
      <c r="AG47" s="82">
        <v>39321</v>
      </c>
      <c r="AH47" s="90" t="s">
        <v>142</v>
      </c>
      <c r="AI47" s="87" t="s">
        <v>142</v>
      </c>
      <c r="AJ47" s="83">
        <v>1</v>
      </c>
      <c r="AK47" s="84" t="s">
        <v>60</v>
      </c>
      <c r="AL47" s="79">
        <v>5</v>
      </c>
      <c r="AM47" s="79" t="s">
        <v>56</v>
      </c>
      <c r="AN47" s="79"/>
      <c r="AO47" s="79"/>
      <c r="AP47" s="85">
        <v>1.6</v>
      </c>
      <c r="AQ47" s="79" t="s">
        <v>52</v>
      </c>
      <c r="AR47" s="79" t="s">
        <v>52</v>
      </c>
      <c r="AS47" s="79">
        <v>0.08</v>
      </c>
      <c r="AT47" s="85">
        <v>0.08</v>
      </c>
      <c r="AU47" s="85">
        <v>0</v>
      </c>
      <c r="AV47" s="85">
        <v>0</v>
      </c>
      <c r="AW47" s="79">
        <v>21.5</v>
      </c>
      <c r="AX47" s="79" t="s">
        <v>290</v>
      </c>
      <c r="AY47" s="79"/>
      <c r="AZ47" s="79"/>
      <c r="BA47" s="79"/>
      <c r="BB47" s="79"/>
      <c r="BC47" s="79"/>
      <c r="BD47" s="79"/>
      <c r="BE47" s="116">
        <f t="shared" si="0"/>
        <v>0.08</v>
      </c>
      <c r="BF47" s="116">
        <f t="shared" si="1"/>
        <v>0</v>
      </c>
      <c r="BK47" s="125"/>
      <c r="BP47" s="79"/>
      <c r="BQ47" s="107"/>
      <c r="BR47" s="79"/>
      <c r="BS47" s="79"/>
    </row>
    <row r="48" spans="4:71" ht="12.75">
      <c r="D48" s="116" t="str">
        <f>VLOOKUP(E48,'PCWA Site Type'!$A$2:$C$42,3)</f>
        <v>lg</v>
      </c>
      <c r="E48" s="6">
        <v>23</v>
      </c>
      <c r="F48" s="79" t="s">
        <v>273</v>
      </c>
      <c r="G48" s="80">
        <v>39321</v>
      </c>
      <c r="H48" s="79"/>
      <c r="I48" s="79"/>
      <c r="J48" s="79"/>
      <c r="K48" s="79"/>
      <c r="L48" s="79"/>
      <c r="M48" s="79"/>
      <c r="N48" s="79"/>
      <c r="O48" s="79"/>
      <c r="P48" s="79"/>
      <c r="Q48" s="79"/>
      <c r="R48" s="79"/>
      <c r="S48" s="79"/>
      <c r="T48" s="79"/>
      <c r="U48" s="79"/>
      <c r="V48" s="79"/>
      <c r="W48" s="79"/>
      <c r="X48" s="79"/>
      <c r="Y48" s="79"/>
      <c r="Z48" s="79"/>
      <c r="AA48" s="79"/>
      <c r="AB48" s="79"/>
      <c r="AC48" s="79"/>
      <c r="AD48" s="79"/>
      <c r="AE48" s="79"/>
      <c r="AF48" s="87">
        <v>3</v>
      </c>
      <c r="AG48" s="82">
        <v>39321</v>
      </c>
      <c r="AH48" s="90" t="s">
        <v>142</v>
      </c>
      <c r="AI48" s="87" t="s">
        <v>142</v>
      </c>
      <c r="AJ48" s="83">
        <v>1</v>
      </c>
      <c r="AK48" s="84" t="s">
        <v>294</v>
      </c>
      <c r="AL48" s="79">
        <v>5</v>
      </c>
      <c r="AM48" s="79" t="s">
        <v>56</v>
      </c>
      <c r="AN48" s="79"/>
      <c r="AO48" s="79"/>
      <c r="AP48" s="85">
        <v>0.47</v>
      </c>
      <c r="AQ48" s="79" t="s">
        <v>54</v>
      </c>
      <c r="AR48" s="79" t="s">
        <v>54</v>
      </c>
      <c r="AS48" s="79">
        <v>0.18</v>
      </c>
      <c r="AT48" s="85">
        <v>0.18</v>
      </c>
      <c r="AU48" s="85">
        <v>0</v>
      </c>
      <c r="AV48" s="85">
        <v>0</v>
      </c>
      <c r="AW48" s="79"/>
      <c r="AX48" s="79" t="s">
        <v>290</v>
      </c>
      <c r="AY48" s="79"/>
      <c r="AZ48" s="79"/>
      <c r="BA48" s="79"/>
      <c r="BB48" s="79"/>
      <c r="BC48" s="79"/>
      <c r="BD48" s="79"/>
      <c r="BE48" s="116">
        <f t="shared" si="0"/>
        <v>0.18</v>
      </c>
      <c r="BF48" s="116">
        <f t="shared" si="1"/>
        <v>0</v>
      </c>
      <c r="BK48" s="125"/>
      <c r="BP48" s="87"/>
      <c r="BQ48" s="108"/>
      <c r="BR48" s="79"/>
      <c r="BS48" s="79"/>
    </row>
    <row r="49" spans="4:71" ht="12.75">
      <c r="D49" s="116" t="str">
        <f>VLOOKUP(E49,'PCWA Site Type'!$A$2:$C$42,3)</f>
        <v>lg</v>
      </c>
      <c r="E49" s="6">
        <v>23</v>
      </c>
      <c r="F49" s="79" t="s">
        <v>273</v>
      </c>
      <c r="G49" s="80">
        <v>39321</v>
      </c>
      <c r="H49" s="79"/>
      <c r="I49" s="79"/>
      <c r="J49" s="79"/>
      <c r="K49" s="79"/>
      <c r="L49" s="79"/>
      <c r="M49" s="79"/>
      <c r="N49" s="79"/>
      <c r="O49" s="79"/>
      <c r="P49" s="79"/>
      <c r="Q49" s="79"/>
      <c r="R49" s="79"/>
      <c r="S49" s="79"/>
      <c r="T49" s="79"/>
      <c r="U49" s="79"/>
      <c r="V49" s="79"/>
      <c r="W49" s="79"/>
      <c r="X49" s="79"/>
      <c r="Y49" s="79"/>
      <c r="Z49" s="79"/>
      <c r="AA49" s="79"/>
      <c r="AB49" s="79"/>
      <c r="AC49" s="79"/>
      <c r="AD49" s="79"/>
      <c r="AE49" s="79"/>
      <c r="AF49" s="87">
        <v>3</v>
      </c>
      <c r="AG49" s="82">
        <v>39321</v>
      </c>
      <c r="AH49" s="90" t="s">
        <v>142</v>
      </c>
      <c r="AI49" s="87" t="s">
        <v>142</v>
      </c>
      <c r="AJ49" s="83">
        <v>2</v>
      </c>
      <c r="AK49" s="84" t="s">
        <v>194</v>
      </c>
      <c r="AL49" s="79">
        <v>5</v>
      </c>
      <c r="AM49" s="79" t="s">
        <v>56</v>
      </c>
      <c r="AN49" s="79"/>
      <c r="AO49" s="79"/>
      <c r="AP49" s="85">
        <v>1.5</v>
      </c>
      <c r="AQ49" s="79" t="s">
        <v>54</v>
      </c>
      <c r="AR49" s="79" t="s">
        <v>54</v>
      </c>
      <c r="AS49" s="79">
        <v>0.5</v>
      </c>
      <c r="AT49" s="85">
        <v>0.5</v>
      </c>
      <c r="AU49" s="85">
        <v>0</v>
      </c>
      <c r="AV49" s="85">
        <v>0</v>
      </c>
      <c r="AW49" s="79"/>
      <c r="AX49" s="79" t="s">
        <v>290</v>
      </c>
      <c r="AY49" s="79"/>
      <c r="AZ49" s="79"/>
      <c r="BA49" s="79"/>
      <c r="BB49" s="79"/>
      <c r="BC49" s="79"/>
      <c r="BD49" s="79"/>
      <c r="BE49" s="116">
        <f t="shared" si="0"/>
        <v>0.5</v>
      </c>
      <c r="BF49" s="116">
        <f t="shared" si="1"/>
        <v>0</v>
      </c>
      <c r="BK49" s="125"/>
      <c r="BP49" s="79"/>
      <c r="BQ49" s="107"/>
      <c r="BR49" s="79"/>
      <c r="BS49" s="87"/>
    </row>
    <row r="50" spans="4:71" ht="12.75">
      <c r="D50" s="116" t="str">
        <f>VLOOKUP(E50,'PCWA Site Type'!$A$2:$C$42,3)</f>
        <v>lg</v>
      </c>
      <c r="E50" s="6">
        <v>23</v>
      </c>
      <c r="F50" s="79" t="s">
        <v>273</v>
      </c>
      <c r="G50" s="80">
        <v>39321</v>
      </c>
      <c r="H50" s="79"/>
      <c r="I50" s="79"/>
      <c r="J50" s="79"/>
      <c r="K50" s="79"/>
      <c r="L50" s="79"/>
      <c r="M50" s="79"/>
      <c r="N50" s="79"/>
      <c r="O50" s="79"/>
      <c r="P50" s="79"/>
      <c r="Q50" s="79"/>
      <c r="R50" s="79"/>
      <c r="S50" s="79"/>
      <c r="T50" s="79"/>
      <c r="U50" s="79"/>
      <c r="V50" s="79"/>
      <c r="W50" s="79"/>
      <c r="X50" s="79"/>
      <c r="Y50" s="79"/>
      <c r="Z50" s="79"/>
      <c r="AA50" s="79"/>
      <c r="AB50" s="79"/>
      <c r="AC50" s="79"/>
      <c r="AD50" s="79"/>
      <c r="AE50" s="79"/>
      <c r="AF50" s="87">
        <v>3</v>
      </c>
      <c r="AG50" s="82">
        <v>39321</v>
      </c>
      <c r="AH50" s="90" t="s">
        <v>142</v>
      </c>
      <c r="AI50" s="87" t="s">
        <v>142</v>
      </c>
      <c r="AJ50" s="83">
        <v>1</v>
      </c>
      <c r="AK50" s="84" t="s">
        <v>189</v>
      </c>
      <c r="AL50" s="79">
        <v>3</v>
      </c>
      <c r="AM50" s="79" t="s">
        <v>56</v>
      </c>
      <c r="AN50" s="79"/>
      <c r="AO50" s="79"/>
      <c r="AP50" s="85">
        <v>0.5</v>
      </c>
      <c r="AQ50" s="79" t="s">
        <v>54</v>
      </c>
      <c r="AR50" s="79" t="s">
        <v>54</v>
      </c>
      <c r="AS50" s="79">
        <v>0.4</v>
      </c>
      <c r="AT50" s="85">
        <v>0.4</v>
      </c>
      <c r="AU50" s="85">
        <v>0</v>
      </c>
      <c r="AV50" s="85">
        <v>0</v>
      </c>
      <c r="AW50" s="79"/>
      <c r="AX50" s="79" t="s">
        <v>290</v>
      </c>
      <c r="AY50" s="79"/>
      <c r="AZ50" s="79"/>
      <c r="BA50" s="79"/>
      <c r="BB50" s="79"/>
      <c r="BC50" s="79"/>
      <c r="BD50" s="79"/>
      <c r="BE50" s="116">
        <f t="shared" si="0"/>
        <v>0.4</v>
      </c>
      <c r="BF50" s="116">
        <f t="shared" si="1"/>
        <v>0</v>
      </c>
      <c r="BK50" s="125"/>
      <c r="BP50" s="79"/>
      <c r="BQ50" s="108"/>
      <c r="BR50" s="79"/>
      <c r="BS50" s="107"/>
    </row>
    <row r="51" spans="4:71" ht="12.75">
      <c r="D51" s="116" t="str">
        <f>VLOOKUP(E51,'PCWA Site Type'!$A$2:$C$42,3)</f>
        <v>lg</v>
      </c>
      <c r="E51" s="6">
        <v>23</v>
      </c>
      <c r="F51" s="79" t="s">
        <v>273</v>
      </c>
      <c r="G51" s="80">
        <v>39321</v>
      </c>
      <c r="H51" s="79"/>
      <c r="I51" s="79"/>
      <c r="J51" s="79"/>
      <c r="K51" s="79"/>
      <c r="L51" s="79"/>
      <c r="M51" s="79"/>
      <c r="N51" s="79"/>
      <c r="O51" s="79"/>
      <c r="P51" s="79"/>
      <c r="Q51" s="79"/>
      <c r="R51" s="79"/>
      <c r="S51" s="79"/>
      <c r="T51" s="79"/>
      <c r="U51" s="79"/>
      <c r="V51" s="79"/>
      <c r="W51" s="79"/>
      <c r="X51" s="79"/>
      <c r="Y51" s="79"/>
      <c r="Z51" s="79"/>
      <c r="AA51" s="79"/>
      <c r="AB51" s="79"/>
      <c r="AC51" s="79"/>
      <c r="AD51" s="79"/>
      <c r="AE51" s="79"/>
      <c r="AF51" s="87">
        <v>3</v>
      </c>
      <c r="AG51" s="82">
        <v>39321</v>
      </c>
      <c r="AH51" s="90" t="s">
        <v>142</v>
      </c>
      <c r="AI51" s="87" t="s">
        <v>142</v>
      </c>
      <c r="AJ51" s="83">
        <v>1</v>
      </c>
      <c r="AK51" s="84" t="s">
        <v>189</v>
      </c>
      <c r="AL51" s="106" t="s">
        <v>295</v>
      </c>
      <c r="AM51" s="79" t="s">
        <v>56</v>
      </c>
      <c r="AN51" s="79"/>
      <c r="AO51" s="79"/>
      <c r="AP51" s="85">
        <v>0.24</v>
      </c>
      <c r="AQ51" s="79" t="s">
        <v>54</v>
      </c>
      <c r="AR51" s="79" t="s">
        <v>54</v>
      </c>
      <c r="AS51" s="79">
        <v>0.2</v>
      </c>
      <c r="AT51" s="85">
        <v>0.2</v>
      </c>
      <c r="AU51" s="85">
        <v>0</v>
      </c>
      <c r="AV51" s="85">
        <v>0</v>
      </c>
      <c r="AW51" s="79"/>
      <c r="AX51" s="79" t="s">
        <v>290</v>
      </c>
      <c r="AY51" s="79"/>
      <c r="AZ51" s="79"/>
      <c r="BA51" s="79"/>
      <c r="BB51" s="79"/>
      <c r="BC51" s="79"/>
      <c r="BD51" s="79"/>
      <c r="BE51" s="116">
        <f t="shared" si="0"/>
        <v>0.2</v>
      </c>
      <c r="BF51" s="116">
        <f t="shared" si="1"/>
        <v>0</v>
      </c>
      <c r="BK51" s="125"/>
      <c r="BP51" s="79"/>
      <c r="BQ51" s="107"/>
      <c r="BR51" s="79"/>
      <c r="BS51" s="108"/>
    </row>
    <row r="52" spans="4:71" ht="12.75">
      <c r="D52" s="116" t="str">
        <f>VLOOKUP(E52,'PCWA Site Type'!$A$2:$C$42,3)</f>
        <v>lg</v>
      </c>
      <c r="E52" s="6">
        <v>23</v>
      </c>
      <c r="F52" s="79" t="s">
        <v>273</v>
      </c>
      <c r="G52" s="80">
        <v>39321</v>
      </c>
      <c r="H52" s="79"/>
      <c r="I52" s="79"/>
      <c r="J52" s="79"/>
      <c r="K52" s="79"/>
      <c r="L52" s="79"/>
      <c r="M52" s="79"/>
      <c r="N52" s="79"/>
      <c r="O52" s="79"/>
      <c r="P52" s="79"/>
      <c r="Q52" s="79"/>
      <c r="R52" s="79"/>
      <c r="S52" s="79"/>
      <c r="T52" s="79"/>
      <c r="U52" s="79"/>
      <c r="V52" s="79"/>
      <c r="W52" s="79"/>
      <c r="X52" s="79"/>
      <c r="Y52" s="79"/>
      <c r="Z52" s="79"/>
      <c r="AA52" s="79"/>
      <c r="AB52" s="79"/>
      <c r="AC52" s="79"/>
      <c r="AD52" s="79"/>
      <c r="AE52" s="79"/>
      <c r="AF52" s="87">
        <v>3</v>
      </c>
      <c r="AG52" s="82">
        <v>39321</v>
      </c>
      <c r="AH52" s="90" t="s">
        <v>142</v>
      </c>
      <c r="AI52" s="87" t="s">
        <v>142</v>
      </c>
      <c r="AJ52" s="83">
        <v>1</v>
      </c>
      <c r="AK52" s="84" t="s">
        <v>187</v>
      </c>
      <c r="AL52" s="79">
        <v>5</v>
      </c>
      <c r="AM52" s="79" t="s">
        <v>56</v>
      </c>
      <c r="AN52" s="79"/>
      <c r="AO52" s="79"/>
      <c r="AP52" s="85">
        <v>0.55</v>
      </c>
      <c r="AQ52" s="79" t="s">
        <v>106</v>
      </c>
      <c r="AR52" s="79" t="s">
        <v>106</v>
      </c>
      <c r="AS52" s="79">
        <v>0.23</v>
      </c>
      <c r="AT52" s="85">
        <v>0.23</v>
      </c>
      <c r="AU52" s="85">
        <v>0.07</v>
      </c>
      <c r="AV52" s="85">
        <v>0.07</v>
      </c>
      <c r="AW52" s="79"/>
      <c r="AX52" s="79" t="s">
        <v>290</v>
      </c>
      <c r="AY52" s="79"/>
      <c r="AZ52" s="79"/>
      <c r="BA52" s="79"/>
      <c r="BB52" s="79"/>
      <c r="BC52" s="79"/>
      <c r="BD52" s="79"/>
      <c r="BE52" s="116">
        <f t="shared" si="0"/>
        <v>0.23</v>
      </c>
      <c r="BF52" s="116">
        <f t="shared" si="1"/>
        <v>0.07</v>
      </c>
      <c r="BK52" s="125"/>
      <c r="BP52" s="87"/>
      <c r="BQ52" s="108"/>
      <c r="BR52" s="79"/>
      <c r="BS52" s="108"/>
    </row>
    <row r="53" spans="4:71" ht="12.75">
      <c r="D53" s="116" t="str">
        <f>VLOOKUP(E53,'PCWA Site Type'!$A$2:$C$42,3)</f>
        <v>lg</v>
      </c>
      <c r="E53" s="6">
        <v>23</v>
      </c>
      <c r="F53" s="79" t="s">
        <v>273</v>
      </c>
      <c r="G53" s="80">
        <v>39321</v>
      </c>
      <c r="H53" s="79"/>
      <c r="I53" s="79"/>
      <c r="J53" s="79"/>
      <c r="K53" s="79"/>
      <c r="L53" s="79"/>
      <c r="M53" s="79"/>
      <c r="N53" s="79"/>
      <c r="O53" s="79"/>
      <c r="P53" s="79"/>
      <c r="Q53" s="79"/>
      <c r="R53" s="79"/>
      <c r="S53" s="79"/>
      <c r="T53" s="79"/>
      <c r="U53" s="79"/>
      <c r="V53" s="79"/>
      <c r="W53" s="79"/>
      <c r="X53" s="79"/>
      <c r="Y53" s="79"/>
      <c r="Z53" s="79"/>
      <c r="AA53" s="79"/>
      <c r="AB53" s="79"/>
      <c r="AC53" s="79"/>
      <c r="AD53" s="79"/>
      <c r="AE53" s="79"/>
      <c r="AF53" s="87">
        <v>3</v>
      </c>
      <c r="AG53" s="82">
        <v>39321</v>
      </c>
      <c r="AH53" s="90" t="s">
        <v>142</v>
      </c>
      <c r="AI53" s="87" t="s">
        <v>142</v>
      </c>
      <c r="AJ53" s="83">
        <v>1</v>
      </c>
      <c r="AK53" s="84" t="s">
        <v>189</v>
      </c>
      <c r="AL53" s="79">
        <v>4</v>
      </c>
      <c r="AM53" s="79" t="s">
        <v>56</v>
      </c>
      <c r="AN53" s="79"/>
      <c r="AO53" s="79"/>
      <c r="AP53" s="85">
        <v>0.25</v>
      </c>
      <c r="AQ53" s="79" t="s">
        <v>717</v>
      </c>
      <c r="AR53" s="79" t="s">
        <v>52</v>
      </c>
      <c r="AS53" s="79">
        <v>0.6</v>
      </c>
      <c r="AT53" s="85">
        <v>0.6</v>
      </c>
      <c r="AU53" s="85">
        <v>0</v>
      </c>
      <c r="AV53" s="85">
        <v>0</v>
      </c>
      <c r="AW53" s="79">
        <v>22</v>
      </c>
      <c r="AX53" s="79" t="s">
        <v>290</v>
      </c>
      <c r="AY53" s="79" t="s">
        <v>296</v>
      </c>
      <c r="AZ53" s="79"/>
      <c r="BA53" s="79"/>
      <c r="BB53" s="79"/>
      <c r="BC53" s="79"/>
      <c r="BD53" s="79"/>
      <c r="BE53" s="116">
        <f t="shared" si="0"/>
        <v>0.6</v>
      </c>
      <c r="BF53" s="116">
        <f t="shared" si="1"/>
        <v>0</v>
      </c>
      <c r="BK53" s="125"/>
      <c r="BP53" s="108"/>
      <c r="BQ53" s="107"/>
      <c r="BR53" s="79"/>
      <c r="BS53" s="108"/>
    </row>
    <row r="54" spans="4:71" ht="12.75">
      <c r="D54" s="116" t="str">
        <f>VLOOKUP(E54,'PCWA Site Type'!$A$2:$C$42,3)</f>
        <v>lg</v>
      </c>
      <c r="E54" s="6">
        <v>23</v>
      </c>
      <c r="F54" s="79" t="s">
        <v>273</v>
      </c>
      <c r="G54" s="80">
        <v>39321</v>
      </c>
      <c r="H54" s="79"/>
      <c r="I54" s="79"/>
      <c r="J54" s="79"/>
      <c r="K54" s="79"/>
      <c r="L54" s="79"/>
      <c r="M54" s="79"/>
      <c r="N54" s="79"/>
      <c r="O54" s="79"/>
      <c r="P54" s="79"/>
      <c r="Q54" s="79"/>
      <c r="R54" s="79"/>
      <c r="S54" s="79"/>
      <c r="T54" s="79"/>
      <c r="U54" s="79"/>
      <c r="V54" s="79"/>
      <c r="W54" s="79"/>
      <c r="X54" s="79"/>
      <c r="Y54" s="79"/>
      <c r="Z54" s="79"/>
      <c r="AA54" s="79"/>
      <c r="AB54" s="79"/>
      <c r="AC54" s="79"/>
      <c r="AD54" s="79"/>
      <c r="AE54" s="79"/>
      <c r="AF54" s="87">
        <v>3</v>
      </c>
      <c r="AG54" s="82">
        <v>39321</v>
      </c>
      <c r="AH54" s="90" t="s">
        <v>142</v>
      </c>
      <c r="AI54" s="87" t="s">
        <v>142</v>
      </c>
      <c r="AJ54" s="83">
        <v>1</v>
      </c>
      <c r="AK54" s="84" t="s">
        <v>297</v>
      </c>
      <c r="AL54" s="79">
        <v>5</v>
      </c>
      <c r="AM54" s="79" t="s">
        <v>56</v>
      </c>
      <c r="AN54" s="79"/>
      <c r="AO54" s="79"/>
      <c r="AP54" s="85">
        <v>0.7</v>
      </c>
      <c r="AQ54" s="87" t="s">
        <v>54</v>
      </c>
      <c r="AR54" s="79" t="s">
        <v>52</v>
      </c>
      <c r="AS54" s="79">
        <v>0.2</v>
      </c>
      <c r="AT54" s="85">
        <v>0.2</v>
      </c>
      <c r="AU54" s="85">
        <v>0</v>
      </c>
      <c r="AV54" s="85">
        <v>0</v>
      </c>
      <c r="AW54" s="79">
        <v>22</v>
      </c>
      <c r="AX54" s="79" t="s">
        <v>290</v>
      </c>
      <c r="AY54" s="79"/>
      <c r="AZ54" s="79"/>
      <c r="BA54" s="79"/>
      <c r="BB54" s="79"/>
      <c r="BC54" s="79"/>
      <c r="BD54" s="79"/>
      <c r="BE54" s="116">
        <f t="shared" si="0"/>
        <v>0.2</v>
      </c>
      <c r="BF54" s="116">
        <f t="shared" si="1"/>
        <v>0</v>
      </c>
      <c r="BK54" s="125"/>
      <c r="BP54" s="108"/>
      <c r="BQ54" s="108"/>
      <c r="BR54" s="79"/>
      <c r="BS54" s="108"/>
    </row>
    <row r="55" spans="4:71" ht="12.75">
      <c r="D55" s="116" t="str">
        <f>VLOOKUP(E55,'PCWA Site Type'!$A$2:$C$42,3)</f>
        <v>lg</v>
      </c>
      <c r="E55" s="6">
        <v>23</v>
      </c>
      <c r="F55" s="79" t="s">
        <v>273</v>
      </c>
      <c r="G55" s="80">
        <v>39321</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87">
        <v>3</v>
      </c>
      <c r="AG55" s="82">
        <v>39321</v>
      </c>
      <c r="AH55" s="83" t="s">
        <v>142</v>
      </c>
      <c r="AI55" s="79" t="s">
        <v>142</v>
      </c>
      <c r="AJ55" s="83">
        <v>1</v>
      </c>
      <c r="AK55" s="84" t="s">
        <v>194</v>
      </c>
      <c r="AL55" s="79">
        <v>5</v>
      </c>
      <c r="AM55" s="79" t="s">
        <v>56</v>
      </c>
      <c r="AN55" s="79"/>
      <c r="AO55" s="79"/>
      <c r="AP55" s="85">
        <v>0.6</v>
      </c>
      <c r="AQ55" s="87" t="s">
        <v>54</v>
      </c>
      <c r="AR55" s="79" t="s">
        <v>52</v>
      </c>
      <c r="AS55" s="79">
        <v>0.6</v>
      </c>
      <c r="AT55" s="85">
        <v>0.6</v>
      </c>
      <c r="AU55" s="85">
        <v>0</v>
      </c>
      <c r="AV55" s="85">
        <v>0</v>
      </c>
      <c r="AW55" s="79">
        <v>22</v>
      </c>
      <c r="AX55" s="79" t="s">
        <v>290</v>
      </c>
      <c r="AY55" s="79"/>
      <c r="AZ55" s="79"/>
      <c r="BA55" s="79"/>
      <c r="BB55" s="79"/>
      <c r="BC55" s="79"/>
      <c r="BD55" s="79"/>
      <c r="BE55" s="116">
        <f t="shared" si="0"/>
        <v>0.6</v>
      </c>
      <c r="BF55" s="116">
        <f t="shared" si="1"/>
        <v>0</v>
      </c>
      <c r="BK55" s="125"/>
      <c r="BP55" s="108"/>
      <c r="BQ55" s="107"/>
      <c r="BR55" s="79"/>
      <c r="BS55" s="108"/>
    </row>
    <row r="56" spans="4:71" ht="12.75">
      <c r="D56" s="116" t="str">
        <f>VLOOKUP(E56,'PCWA Site Type'!$A$2:$C$42,3)</f>
        <v>lg</v>
      </c>
      <c r="E56" s="6">
        <v>23</v>
      </c>
      <c r="F56" s="79" t="s">
        <v>273</v>
      </c>
      <c r="G56" s="80">
        <v>39321</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87">
        <v>3</v>
      </c>
      <c r="AG56" s="82">
        <v>39321</v>
      </c>
      <c r="AH56" s="83" t="s">
        <v>142</v>
      </c>
      <c r="AI56" s="79" t="s">
        <v>142</v>
      </c>
      <c r="AJ56" s="83">
        <v>1</v>
      </c>
      <c r="AK56" s="84" t="s">
        <v>187</v>
      </c>
      <c r="AL56" s="79">
        <v>3</v>
      </c>
      <c r="AM56" s="79" t="s">
        <v>88</v>
      </c>
      <c r="AN56" s="79"/>
      <c r="AO56" s="79"/>
      <c r="AP56" s="85">
        <v>0.25</v>
      </c>
      <c r="AQ56" s="79" t="s">
        <v>164</v>
      </c>
      <c r="AR56" s="79"/>
      <c r="AS56" s="79">
        <v>0.45</v>
      </c>
      <c r="AT56" s="85">
        <v>0.45</v>
      </c>
      <c r="AU56" s="85">
        <v>0.6</v>
      </c>
      <c r="AV56" s="85">
        <v>0.6</v>
      </c>
      <c r="AW56" s="79">
        <v>23</v>
      </c>
      <c r="AX56" s="79" t="s">
        <v>290</v>
      </c>
      <c r="AY56" s="79" t="s">
        <v>298</v>
      </c>
      <c r="AZ56" s="79"/>
      <c r="BA56" s="79"/>
      <c r="BB56" s="79"/>
      <c r="BC56" s="79"/>
      <c r="BD56" s="79"/>
      <c r="BE56" s="116">
        <f t="shared" si="0"/>
        <v>0.45</v>
      </c>
      <c r="BF56" s="116">
        <f t="shared" si="1"/>
        <v>0.6</v>
      </c>
      <c r="BK56" s="125"/>
      <c r="BP56" s="108"/>
      <c r="BQ56" s="108"/>
      <c r="BR56" s="79"/>
      <c r="BS56" s="108"/>
    </row>
    <row r="57" spans="4:71" ht="12.75">
      <c r="D57" s="116" t="str">
        <f>VLOOKUP(E57,'PCWA Site Type'!$A$2:$C$42,3)</f>
        <v>lg</v>
      </c>
      <c r="E57" s="6">
        <v>23</v>
      </c>
      <c r="F57" s="79" t="s">
        <v>273</v>
      </c>
      <c r="G57" s="80">
        <v>39321</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87">
        <v>3</v>
      </c>
      <c r="AG57" s="82">
        <v>39321</v>
      </c>
      <c r="AH57" s="83" t="s">
        <v>142</v>
      </c>
      <c r="AI57" s="79" t="s">
        <v>142</v>
      </c>
      <c r="AJ57" s="83">
        <v>1</v>
      </c>
      <c r="AK57" s="84" t="s">
        <v>299</v>
      </c>
      <c r="AL57" s="79">
        <v>3</v>
      </c>
      <c r="AM57" s="79" t="s">
        <v>56</v>
      </c>
      <c r="AN57" s="79"/>
      <c r="AO57" s="79"/>
      <c r="AP57" s="85">
        <v>1</v>
      </c>
      <c r="AQ57" s="96" t="s">
        <v>300</v>
      </c>
      <c r="AR57" s="79" t="s">
        <v>54</v>
      </c>
      <c r="AS57" s="79">
        <v>0.35</v>
      </c>
      <c r="AT57" s="85">
        <v>0.35</v>
      </c>
      <c r="AU57" s="85">
        <v>0</v>
      </c>
      <c r="AV57" s="85">
        <v>0</v>
      </c>
      <c r="AW57" s="79">
        <v>22</v>
      </c>
      <c r="AX57" s="79" t="s">
        <v>290</v>
      </c>
      <c r="AY57" s="79"/>
      <c r="AZ57" s="79"/>
      <c r="BA57" s="79"/>
      <c r="BB57" s="79"/>
      <c r="BC57" s="79"/>
      <c r="BD57" s="79"/>
      <c r="BE57" s="116">
        <f t="shared" si="0"/>
        <v>0.35</v>
      </c>
      <c r="BF57" s="116">
        <f t="shared" si="1"/>
        <v>0</v>
      </c>
      <c r="BK57" s="125"/>
      <c r="BP57" s="108"/>
      <c r="BQ57" s="107"/>
      <c r="BR57" s="79"/>
      <c r="BS57" s="108"/>
    </row>
    <row r="58" spans="4:71" ht="12.75">
      <c r="D58" s="116" t="str">
        <f>VLOOKUP(E58,'PCWA Site Type'!$A$2:$C$42,3)</f>
        <v>lg</v>
      </c>
      <c r="E58" s="6">
        <v>23</v>
      </c>
      <c r="F58" s="79" t="s">
        <v>273</v>
      </c>
      <c r="G58" s="80">
        <v>39321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87">
        <v>3</v>
      </c>
      <c r="AG58" s="82">
        <v>39321</v>
      </c>
      <c r="AH58" s="83" t="s">
        <v>142</v>
      </c>
      <c r="AI58" s="79" t="s">
        <v>142</v>
      </c>
      <c r="AJ58" s="83">
        <v>1</v>
      </c>
      <c r="AK58" s="84" t="s">
        <v>187</v>
      </c>
      <c r="AL58" s="79">
        <v>3</v>
      </c>
      <c r="AM58" s="79" t="s">
        <v>56</v>
      </c>
      <c r="AN58" s="79"/>
      <c r="AO58" s="79"/>
      <c r="AP58" s="85">
        <v>0.1</v>
      </c>
      <c r="AQ58" s="79" t="s">
        <v>133</v>
      </c>
      <c r="AR58" s="79" t="s">
        <v>54</v>
      </c>
      <c r="AS58" s="128">
        <v>0.164</v>
      </c>
      <c r="AT58" s="129">
        <v>0.164</v>
      </c>
      <c r="AU58" s="85">
        <v>0</v>
      </c>
      <c r="AV58" s="85">
        <v>0</v>
      </c>
      <c r="AW58" s="79">
        <v>22</v>
      </c>
      <c r="AX58" s="79" t="s">
        <v>290</v>
      </c>
      <c r="AY58" s="79"/>
      <c r="AZ58" s="79"/>
      <c r="BA58" s="79"/>
      <c r="BB58" s="79"/>
      <c r="BC58" s="79"/>
      <c r="BD58" s="79"/>
      <c r="BE58" s="116">
        <f t="shared" si="0"/>
        <v>0.164</v>
      </c>
      <c r="BF58" s="116">
        <f t="shared" si="1"/>
        <v>0</v>
      </c>
      <c r="BK58" s="125"/>
      <c r="BP58" s="108"/>
      <c r="BQ58" s="79"/>
      <c r="BR58" s="79"/>
      <c r="BS58" s="108"/>
    </row>
    <row r="59" spans="4:71" ht="12.75">
      <c r="D59" s="116" t="str">
        <f>VLOOKUP(E59,'PCWA Site Type'!$A$2:$C$42,3)</f>
        <v>lg</v>
      </c>
      <c r="E59" s="6">
        <v>24</v>
      </c>
      <c r="F59" s="79" t="s">
        <v>301</v>
      </c>
      <c r="G59" s="80">
        <v>39246</v>
      </c>
      <c r="H59" s="79" t="s">
        <v>311</v>
      </c>
      <c r="I59" s="79">
        <v>4314068</v>
      </c>
      <c r="J59" s="79">
        <v>717245</v>
      </c>
      <c r="K59" s="79">
        <v>114</v>
      </c>
      <c r="L59" s="79">
        <v>20</v>
      </c>
      <c r="M59" s="79">
        <v>3300</v>
      </c>
      <c r="N59" s="79" t="s">
        <v>312</v>
      </c>
      <c r="O59" s="79" t="s">
        <v>304</v>
      </c>
      <c r="P59" s="79">
        <v>4314861</v>
      </c>
      <c r="Q59" s="79">
        <v>717783</v>
      </c>
      <c r="R59" s="79">
        <v>117</v>
      </c>
      <c r="S59" s="79">
        <v>18</v>
      </c>
      <c r="T59" s="81">
        <v>0.041666666666666664</v>
      </c>
      <c r="U59" s="81">
        <v>0.1111111111111111</v>
      </c>
      <c r="V59" s="79" t="s">
        <v>313</v>
      </c>
      <c r="W59" s="79">
        <v>31</v>
      </c>
      <c r="X59" s="79">
        <v>16</v>
      </c>
      <c r="Y59" s="79">
        <v>16</v>
      </c>
      <c r="Z59" s="79">
        <v>34</v>
      </c>
      <c r="AA59" s="79">
        <v>15.5</v>
      </c>
      <c r="AB59" s="79">
        <v>19</v>
      </c>
      <c r="AC59" s="79" t="s">
        <v>50</v>
      </c>
      <c r="AD59" s="79" t="s">
        <v>64</v>
      </c>
      <c r="AE59" s="79" t="s">
        <v>50</v>
      </c>
      <c r="AF59" s="79">
        <v>2</v>
      </c>
      <c r="AG59" s="82">
        <v>39246</v>
      </c>
      <c r="AH59" s="83" t="s">
        <v>142</v>
      </c>
      <c r="AI59" s="79" t="s">
        <v>142</v>
      </c>
      <c r="AJ59" s="83">
        <v>400</v>
      </c>
      <c r="AK59" s="79">
        <v>14</v>
      </c>
      <c r="AL59" s="79">
        <v>1</v>
      </c>
      <c r="AM59" s="79" t="s">
        <v>90</v>
      </c>
      <c r="AN59" s="79" t="s">
        <v>53</v>
      </c>
      <c r="AO59" s="79">
        <v>1</v>
      </c>
      <c r="AP59" s="85"/>
      <c r="AQ59" s="79" t="s">
        <v>106</v>
      </c>
      <c r="AR59" s="79"/>
      <c r="AS59" s="79">
        <v>1.1</v>
      </c>
      <c r="AT59" s="85">
        <v>1.5</v>
      </c>
      <c r="AU59" s="85">
        <v>0.11</v>
      </c>
      <c r="AV59" s="85">
        <v>0.03</v>
      </c>
      <c r="AW59" s="79">
        <v>16</v>
      </c>
      <c r="AX59" s="79"/>
      <c r="AY59" s="79"/>
      <c r="AZ59" s="79" t="s">
        <v>314</v>
      </c>
      <c r="BA59" s="79"/>
      <c r="BB59" s="79"/>
      <c r="BC59" s="79"/>
      <c r="BD59" s="79"/>
      <c r="BE59" s="116">
        <f t="shared" si="0"/>
      </c>
      <c r="BF59" s="116">
        <f t="shared" si="1"/>
      </c>
      <c r="BJ59" s="116">
        <f aca="true" t="shared" si="8" ref="BJ59:BJ66">AS59</f>
        <v>1.1</v>
      </c>
      <c r="BK59" s="125">
        <f aca="true" t="shared" si="9" ref="BK59:BK66">AU59</f>
        <v>0.11</v>
      </c>
      <c r="BP59" s="108"/>
      <c r="BQ59" s="79"/>
      <c r="BR59" s="79"/>
      <c r="BS59" s="108"/>
    </row>
    <row r="60" spans="4:71" ht="12.75">
      <c r="D60" s="116" t="str">
        <f>VLOOKUP(E60,'PCWA Site Type'!$A$2:$C$42,3)</f>
        <v>lg</v>
      </c>
      <c r="E60" s="6">
        <v>29</v>
      </c>
      <c r="F60" s="79" t="s">
        <v>323</v>
      </c>
      <c r="G60" s="86">
        <v>39245</v>
      </c>
      <c r="H60" s="87"/>
      <c r="I60" s="87"/>
      <c r="J60" s="87"/>
      <c r="K60" s="87">
        <v>174</v>
      </c>
      <c r="L60" s="87"/>
      <c r="M60" s="87"/>
      <c r="N60" s="87"/>
      <c r="O60" s="87"/>
      <c r="P60" s="87"/>
      <c r="Q60" s="87"/>
      <c r="R60" s="87">
        <v>181</v>
      </c>
      <c r="S60" s="87"/>
      <c r="T60" s="88">
        <v>0.40625</v>
      </c>
      <c r="U60" s="88">
        <v>0.5625</v>
      </c>
      <c r="V60" s="87" t="s">
        <v>330</v>
      </c>
      <c r="W60" s="87">
        <v>24</v>
      </c>
      <c r="X60" s="87">
        <v>20</v>
      </c>
      <c r="Y60" s="87">
        <v>21</v>
      </c>
      <c r="Z60" s="87">
        <v>28</v>
      </c>
      <c r="AA60" s="87">
        <v>20</v>
      </c>
      <c r="AB60" s="87">
        <v>21</v>
      </c>
      <c r="AC60" s="87" t="s">
        <v>50</v>
      </c>
      <c r="AD60" s="87" t="s">
        <v>51</v>
      </c>
      <c r="AE60" s="87" t="s">
        <v>50</v>
      </c>
      <c r="AF60" s="87">
        <v>2</v>
      </c>
      <c r="AG60" s="89">
        <v>39245</v>
      </c>
      <c r="AH60" s="90" t="s">
        <v>142</v>
      </c>
      <c r="AI60" s="87" t="s">
        <v>142</v>
      </c>
      <c r="AJ60" s="90">
        <v>200</v>
      </c>
      <c r="AK60" s="91" t="s">
        <v>331</v>
      </c>
      <c r="AL60" s="87">
        <v>2</v>
      </c>
      <c r="AM60" s="87" t="s">
        <v>56</v>
      </c>
      <c r="AN60" s="87" t="s">
        <v>139</v>
      </c>
      <c r="AO60" s="87">
        <v>1</v>
      </c>
      <c r="AP60" s="92"/>
      <c r="AQ60" s="87" t="s">
        <v>54</v>
      </c>
      <c r="AR60" s="87"/>
      <c r="AS60" s="87">
        <v>1.4</v>
      </c>
      <c r="AT60" s="92">
        <v>0.3</v>
      </c>
      <c r="AU60" s="92">
        <v>0.04</v>
      </c>
      <c r="AV60" s="92">
        <v>0.03</v>
      </c>
      <c r="AW60" s="87">
        <v>20</v>
      </c>
      <c r="AX60" s="87" t="s">
        <v>332</v>
      </c>
      <c r="AY60" s="87" t="s">
        <v>73</v>
      </c>
      <c r="AZ60" s="87"/>
      <c r="BA60" s="87"/>
      <c r="BB60" s="87"/>
      <c r="BC60" s="87"/>
      <c r="BD60" s="79"/>
      <c r="BE60" s="116">
        <f t="shared" si="0"/>
      </c>
      <c r="BF60" s="116">
        <f t="shared" si="1"/>
      </c>
      <c r="BJ60" s="116">
        <f t="shared" si="8"/>
        <v>1.4</v>
      </c>
      <c r="BK60" s="125">
        <f t="shared" si="9"/>
        <v>0.04</v>
      </c>
      <c r="BP60" s="108"/>
      <c r="BQ60" s="79"/>
      <c r="BR60" s="79"/>
      <c r="BS60" s="107"/>
    </row>
    <row r="61" spans="4:71" ht="12.75">
      <c r="D61" s="116" t="str">
        <f>VLOOKUP(E61,'PCWA Site Type'!$A$2:$C$42,3)</f>
        <v>lg</v>
      </c>
      <c r="E61" s="6">
        <v>29</v>
      </c>
      <c r="F61" s="79" t="s">
        <v>323</v>
      </c>
      <c r="G61" s="80">
        <v>39245</v>
      </c>
      <c r="H61" s="79"/>
      <c r="I61" s="79"/>
      <c r="J61" s="79"/>
      <c r="K61" s="79"/>
      <c r="L61" s="79"/>
      <c r="M61" s="79"/>
      <c r="N61" s="79"/>
      <c r="O61" s="79"/>
      <c r="P61" s="79"/>
      <c r="Q61" s="79"/>
      <c r="R61" s="79"/>
      <c r="S61" s="79"/>
      <c r="T61" s="79"/>
      <c r="U61" s="79"/>
      <c r="V61" s="79"/>
      <c r="W61" s="79"/>
      <c r="X61" s="79"/>
      <c r="Y61" s="79"/>
      <c r="Z61" s="79"/>
      <c r="AA61" s="79"/>
      <c r="AB61" s="79"/>
      <c r="AC61" s="79"/>
      <c r="AD61" s="79"/>
      <c r="AE61" s="79"/>
      <c r="AF61" s="87">
        <v>2</v>
      </c>
      <c r="AG61" s="82">
        <v>39245</v>
      </c>
      <c r="AH61" s="83" t="s">
        <v>142</v>
      </c>
      <c r="AI61" s="79" t="s">
        <v>142</v>
      </c>
      <c r="AJ61" s="83">
        <v>400</v>
      </c>
      <c r="AK61" s="84" t="s">
        <v>331</v>
      </c>
      <c r="AL61" s="79">
        <v>2</v>
      </c>
      <c r="AM61" s="79" t="s">
        <v>56</v>
      </c>
      <c r="AN61" s="79" t="s">
        <v>333</v>
      </c>
      <c r="AO61" s="79">
        <v>1</v>
      </c>
      <c r="AP61" s="85"/>
      <c r="AQ61" s="79" t="s">
        <v>54</v>
      </c>
      <c r="AR61" s="79" t="s">
        <v>54</v>
      </c>
      <c r="AS61" s="79">
        <v>0.55</v>
      </c>
      <c r="AT61" s="85">
        <v>0.6</v>
      </c>
      <c r="AU61" s="85">
        <v>0.12</v>
      </c>
      <c r="AV61" s="85">
        <v>0.06</v>
      </c>
      <c r="AW61" s="79">
        <v>21</v>
      </c>
      <c r="AX61" s="79" t="s">
        <v>75</v>
      </c>
      <c r="AY61" s="79" t="s">
        <v>146</v>
      </c>
      <c r="AZ61" s="79"/>
      <c r="BA61" s="79"/>
      <c r="BB61" s="79"/>
      <c r="BC61" s="79"/>
      <c r="BD61" s="79"/>
      <c r="BE61" s="116">
        <f t="shared" si="0"/>
      </c>
      <c r="BF61" s="116">
        <f t="shared" si="1"/>
      </c>
      <c r="BJ61" s="116">
        <f t="shared" si="8"/>
        <v>0.55</v>
      </c>
      <c r="BK61" s="125">
        <f t="shared" si="9"/>
        <v>0.12</v>
      </c>
      <c r="BP61" s="108"/>
      <c r="BQ61" s="79"/>
      <c r="BR61" s="79"/>
      <c r="BS61" s="108"/>
    </row>
    <row r="62" spans="4:71" ht="12.75">
      <c r="D62" s="116" t="str">
        <f>VLOOKUP(E62,'PCWA Site Type'!$A$2:$C$42,3)</f>
        <v>lg</v>
      </c>
      <c r="E62" s="6">
        <v>29</v>
      </c>
      <c r="F62" s="79" t="s">
        <v>323</v>
      </c>
      <c r="G62" s="80">
        <v>39245</v>
      </c>
      <c r="H62" s="79"/>
      <c r="I62" s="79"/>
      <c r="J62" s="79"/>
      <c r="K62" s="79"/>
      <c r="L62" s="79"/>
      <c r="M62" s="79"/>
      <c r="N62" s="79"/>
      <c r="O62" s="79"/>
      <c r="P62" s="79"/>
      <c r="Q62" s="79"/>
      <c r="R62" s="79"/>
      <c r="S62" s="79"/>
      <c r="T62" s="79"/>
      <c r="U62" s="79"/>
      <c r="V62" s="79"/>
      <c r="W62" s="79"/>
      <c r="X62" s="79"/>
      <c r="Y62" s="79"/>
      <c r="Z62" s="79"/>
      <c r="AA62" s="79"/>
      <c r="AB62" s="79"/>
      <c r="AC62" s="79"/>
      <c r="AD62" s="79"/>
      <c r="AE62" s="79"/>
      <c r="AF62" s="87">
        <v>2</v>
      </c>
      <c r="AG62" s="82">
        <v>39245</v>
      </c>
      <c r="AH62" s="83" t="s">
        <v>142</v>
      </c>
      <c r="AI62" s="79" t="s">
        <v>142</v>
      </c>
      <c r="AJ62" s="83">
        <v>100</v>
      </c>
      <c r="AK62" s="84" t="s">
        <v>334</v>
      </c>
      <c r="AL62" s="79">
        <v>1</v>
      </c>
      <c r="AM62" s="79" t="s">
        <v>90</v>
      </c>
      <c r="AN62" s="79" t="s">
        <v>333</v>
      </c>
      <c r="AO62" s="79">
        <v>1</v>
      </c>
      <c r="AP62" s="85"/>
      <c r="AQ62" s="79" t="s">
        <v>54</v>
      </c>
      <c r="AR62" s="79"/>
      <c r="AS62" s="79">
        <v>0.35</v>
      </c>
      <c r="AT62" s="85">
        <v>0.4</v>
      </c>
      <c r="AU62" s="85">
        <v>0.1</v>
      </c>
      <c r="AV62" s="85">
        <v>0.4</v>
      </c>
      <c r="AW62" s="79">
        <v>21</v>
      </c>
      <c r="AX62" s="79" t="s">
        <v>55</v>
      </c>
      <c r="AY62" s="79" t="s">
        <v>147</v>
      </c>
      <c r="AZ62" s="79"/>
      <c r="BA62" s="79"/>
      <c r="BB62" s="79"/>
      <c r="BC62" s="79"/>
      <c r="BD62" s="79"/>
      <c r="BE62" s="116">
        <f t="shared" si="0"/>
      </c>
      <c r="BF62" s="116">
        <f t="shared" si="1"/>
      </c>
      <c r="BJ62" s="116">
        <f t="shared" si="8"/>
        <v>0.35</v>
      </c>
      <c r="BK62" s="125">
        <f t="shared" si="9"/>
        <v>0.1</v>
      </c>
      <c r="BP62" s="108"/>
      <c r="BQ62" s="79"/>
      <c r="BR62" s="79"/>
      <c r="BS62" s="107"/>
    </row>
    <row r="63" spans="4:71" ht="12.75">
      <c r="D63" s="116" t="str">
        <f>VLOOKUP(E63,'PCWA Site Type'!$A$2:$C$42,3)</f>
        <v>lg</v>
      </c>
      <c r="E63" s="6">
        <v>29</v>
      </c>
      <c r="F63" s="79" t="s">
        <v>323</v>
      </c>
      <c r="G63" s="86">
        <v>39245</v>
      </c>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v>2</v>
      </c>
      <c r="AG63" s="89">
        <v>39245</v>
      </c>
      <c r="AH63" s="90" t="s">
        <v>142</v>
      </c>
      <c r="AI63" s="87" t="s">
        <v>142</v>
      </c>
      <c r="AJ63" s="90">
        <v>1000</v>
      </c>
      <c r="AK63" s="91" t="s">
        <v>286</v>
      </c>
      <c r="AL63" s="79" t="s">
        <v>287</v>
      </c>
      <c r="AM63" s="87" t="s">
        <v>56</v>
      </c>
      <c r="AN63" s="87" t="s">
        <v>333</v>
      </c>
      <c r="AO63" s="87">
        <v>1</v>
      </c>
      <c r="AP63" s="92"/>
      <c r="AQ63" s="87" t="s">
        <v>54</v>
      </c>
      <c r="AR63" s="87"/>
      <c r="AS63" s="87">
        <v>1.25</v>
      </c>
      <c r="AT63" s="92">
        <v>0.8</v>
      </c>
      <c r="AU63" s="92">
        <v>0.35</v>
      </c>
      <c r="AV63" s="92">
        <v>0.15</v>
      </c>
      <c r="AW63" s="87">
        <v>20</v>
      </c>
      <c r="AX63" s="87" t="s">
        <v>335</v>
      </c>
      <c r="AY63" s="87" t="s">
        <v>149</v>
      </c>
      <c r="AZ63" s="87"/>
      <c r="BA63" s="87"/>
      <c r="BB63" s="87"/>
      <c r="BC63" s="87"/>
      <c r="BD63" s="79"/>
      <c r="BE63" s="116">
        <f t="shared" si="0"/>
      </c>
      <c r="BF63" s="116">
        <f t="shared" si="1"/>
      </c>
      <c r="BJ63" s="116">
        <f t="shared" si="8"/>
        <v>1.25</v>
      </c>
      <c r="BK63" s="125">
        <f t="shared" si="9"/>
        <v>0.35</v>
      </c>
      <c r="BP63" s="107"/>
      <c r="BQ63" s="79"/>
      <c r="BR63" s="79"/>
      <c r="BS63" s="108"/>
    </row>
    <row r="64" spans="4:71" ht="12.75">
      <c r="D64" s="116" t="str">
        <f>VLOOKUP(E64,'PCWA Site Type'!$A$2:$C$42,3)</f>
        <v>lg</v>
      </c>
      <c r="E64" s="6">
        <v>29</v>
      </c>
      <c r="F64" s="79" t="s">
        <v>323</v>
      </c>
      <c r="G64" s="80">
        <v>39245</v>
      </c>
      <c r="H64" s="79"/>
      <c r="I64" s="79"/>
      <c r="J64" s="79"/>
      <c r="K64" s="79"/>
      <c r="L64" s="79"/>
      <c r="M64" s="79"/>
      <c r="N64" s="79"/>
      <c r="O64" s="79"/>
      <c r="P64" s="79"/>
      <c r="Q64" s="79"/>
      <c r="R64" s="79"/>
      <c r="S64" s="79"/>
      <c r="T64" s="79"/>
      <c r="U64" s="79"/>
      <c r="V64" s="79"/>
      <c r="W64" s="79"/>
      <c r="X64" s="79"/>
      <c r="Y64" s="79"/>
      <c r="Z64" s="79"/>
      <c r="AA64" s="79"/>
      <c r="AB64" s="79"/>
      <c r="AC64" s="79"/>
      <c r="AD64" s="79"/>
      <c r="AE64" s="79"/>
      <c r="AF64" s="87">
        <v>2</v>
      </c>
      <c r="AG64" s="82">
        <v>39245</v>
      </c>
      <c r="AH64" s="83" t="s">
        <v>142</v>
      </c>
      <c r="AI64" s="79" t="s">
        <v>142</v>
      </c>
      <c r="AJ64" s="83">
        <v>150</v>
      </c>
      <c r="AK64" s="84" t="s">
        <v>337</v>
      </c>
      <c r="AL64" s="79">
        <v>1</v>
      </c>
      <c r="AM64" s="79" t="s">
        <v>90</v>
      </c>
      <c r="AN64" s="79" t="s">
        <v>70</v>
      </c>
      <c r="AO64" s="79">
        <v>1</v>
      </c>
      <c r="AP64" s="85"/>
      <c r="AQ64" s="79" t="s">
        <v>54</v>
      </c>
      <c r="AR64" s="79"/>
      <c r="AS64" s="79">
        <v>0.35</v>
      </c>
      <c r="AT64" s="85">
        <v>0.4</v>
      </c>
      <c r="AU64" s="85">
        <v>0.13</v>
      </c>
      <c r="AV64" s="85">
        <v>0.07</v>
      </c>
      <c r="AW64" s="79">
        <v>20</v>
      </c>
      <c r="AX64" s="79" t="s">
        <v>338</v>
      </c>
      <c r="AY64" s="79" t="s">
        <v>152</v>
      </c>
      <c r="AZ64" s="79"/>
      <c r="BA64" s="79"/>
      <c r="BB64" s="79"/>
      <c r="BC64" s="79"/>
      <c r="BD64" s="79"/>
      <c r="BE64" s="116">
        <f t="shared" si="0"/>
      </c>
      <c r="BF64" s="116">
        <f t="shared" si="1"/>
      </c>
      <c r="BJ64" s="116">
        <f t="shared" si="8"/>
        <v>0.35</v>
      </c>
      <c r="BK64" s="125">
        <f t="shared" si="9"/>
        <v>0.13</v>
      </c>
      <c r="BP64" s="108"/>
      <c r="BQ64" s="79"/>
      <c r="BR64" s="87"/>
      <c r="BS64" s="107"/>
    </row>
    <row r="65" spans="4:71" ht="12.75">
      <c r="D65" s="116" t="str">
        <f>VLOOKUP(E65,'PCWA Site Type'!$A$2:$C$42,3)</f>
        <v>lg</v>
      </c>
      <c r="E65" s="6">
        <v>29</v>
      </c>
      <c r="F65" s="79" t="s">
        <v>323</v>
      </c>
      <c r="G65" s="80">
        <v>39245</v>
      </c>
      <c r="H65" s="79"/>
      <c r="I65" s="79"/>
      <c r="J65" s="79"/>
      <c r="K65" s="79"/>
      <c r="L65" s="79"/>
      <c r="M65" s="79"/>
      <c r="N65" s="79"/>
      <c r="O65" s="79"/>
      <c r="P65" s="79"/>
      <c r="Q65" s="79"/>
      <c r="R65" s="79"/>
      <c r="S65" s="79"/>
      <c r="T65" s="79"/>
      <c r="U65" s="79"/>
      <c r="V65" s="79"/>
      <c r="W65" s="79"/>
      <c r="X65" s="79"/>
      <c r="Y65" s="79"/>
      <c r="Z65" s="79"/>
      <c r="AA65" s="79"/>
      <c r="AB65" s="79"/>
      <c r="AC65" s="79"/>
      <c r="AD65" s="79"/>
      <c r="AE65" s="79"/>
      <c r="AF65" s="87">
        <v>2</v>
      </c>
      <c r="AG65" s="82">
        <v>39245</v>
      </c>
      <c r="AH65" s="83" t="s">
        <v>142</v>
      </c>
      <c r="AI65" s="79" t="s">
        <v>142</v>
      </c>
      <c r="AJ65" s="83">
        <v>1000</v>
      </c>
      <c r="AK65" s="84" t="s">
        <v>339</v>
      </c>
      <c r="AL65" s="79" t="s">
        <v>287</v>
      </c>
      <c r="AM65" s="79" t="s">
        <v>90</v>
      </c>
      <c r="AN65" s="79" t="s">
        <v>333</v>
      </c>
      <c r="AO65" s="79">
        <v>1</v>
      </c>
      <c r="AP65" s="85"/>
      <c r="AQ65" s="79" t="s">
        <v>54</v>
      </c>
      <c r="AR65" s="79"/>
      <c r="AS65" s="79">
        <v>0.5</v>
      </c>
      <c r="AT65" s="85">
        <v>0.4</v>
      </c>
      <c r="AU65" s="85">
        <v>0.1</v>
      </c>
      <c r="AV65" s="85">
        <v>0.08</v>
      </c>
      <c r="AW65" s="79">
        <v>20</v>
      </c>
      <c r="AX65" s="79" t="s">
        <v>338</v>
      </c>
      <c r="AY65" s="79" t="s">
        <v>250</v>
      </c>
      <c r="AZ65" s="79"/>
      <c r="BA65" s="79"/>
      <c r="BB65" s="79"/>
      <c r="BC65" s="79"/>
      <c r="BD65" s="79"/>
      <c r="BE65" s="116">
        <f t="shared" si="0"/>
      </c>
      <c r="BF65" s="116">
        <f t="shared" si="1"/>
      </c>
      <c r="BJ65" s="116">
        <f t="shared" si="8"/>
        <v>0.5</v>
      </c>
      <c r="BK65" s="125">
        <f t="shared" si="9"/>
        <v>0.1</v>
      </c>
      <c r="BP65" s="107"/>
      <c r="BQ65" s="79"/>
      <c r="BR65" s="87"/>
      <c r="BS65" s="108"/>
    </row>
    <row r="66" spans="4:71" ht="12.75">
      <c r="D66" s="116" t="str">
        <f>VLOOKUP(E66,'PCWA Site Type'!$A$2:$C$42,3)</f>
        <v>lg</v>
      </c>
      <c r="E66" s="6">
        <v>29</v>
      </c>
      <c r="F66" s="79" t="s">
        <v>323</v>
      </c>
      <c r="G66" s="80">
        <v>39245</v>
      </c>
      <c r="H66" s="79"/>
      <c r="I66" s="79"/>
      <c r="J66" s="79"/>
      <c r="K66" s="79"/>
      <c r="L66" s="79"/>
      <c r="M66" s="79"/>
      <c r="N66" s="79"/>
      <c r="O66" s="79"/>
      <c r="P66" s="79"/>
      <c r="Q66" s="79"/>
      <c r="R66" s="79"/>
      <c r="S66" s="79"/>
      <c r="T66" s="79"/>
      <c r="U66" s="79"/>
      <c r="V66" s="79"/>
      <c r="W66" s="79"/>
      <c r="X66" s="79"/>
      <c r="Y66" s="79"/>
      <c r="Z66" s="79"/>
      <c r="AA66" s="79"/>
      <c r="AB66" s="79"/>
      <c r="AC66" s="79"/>
      <c r="AD66" s="79"/>
      <c r="AE66" s="79"/>
      <c r="AF66" s="87">
        <v>2</v>
      </c>
      <c r="AG66" s="82">
        <v>39245</v>
      </c>
      <c r="AH66" s="83" t="s">
        <v>142</v>
      </c>
      <c r="AI66" s="79" t="s">
        <v>142</v>
      </c>
      <c r="AJ66" s="83">
        <v>2000</v>
      </c>
      <c r="AK66" s="84" t="s">
        <v>339</v>
      </c>
      <c r="AL66" s="79" t="s">
        <v>287</v>
      </c>
      <c r="AM66" s="79" t="s">
        <v>56</v>
      </c>
      <c r="AN66" s="79" t="s">
        <v>70</v>
      </c>
      <c r="AO66" s="79">
        <v>1</v>
      </c>
      <c r="AP66" s="85"/>
      <c r="AQ66" s="79" t="s">
        <v>54</v>
      </c>
      <c r="AR66" s="79"/>
      <c r="AS66" s="79">
        <v>1</v>
      </c>
      <c r="AT66" s="85">
        <v>0.5</v>
      </c>
      <c r="AU66" s="85">
        <v>0.5</v>
      </c>
      <c r="AV66" s="85">
        <v>0.25</v>
      </c>
      <c r="AW66" s="79">
        <v>20</v>
      </c>
      <c r="AX66" s="79" t="s">
        <v>340</v>
      </c>
      <c r="AY66" s="79" t="s">
        <v>253</v>
      </c>
      <c r="AZ66" s="79"/>
      <c r="BA66" s="79"/>
      <c r="BB66" s="79"/>
      <c r="BC66" s="79"/>
      <c r="BD66" s="79"/>
      <c r="BE66" s="116">
        <f t="shared" si="0"/>
      </c>
      <c r="BF66" s="116">
        <f t="shared" si="1"/>
      </c>
      <c r="BJ66" s="116">
        <f t="shared" si="8"/>
        <v>1</v>
      </c>
      <c r="BK66" s="125">
        <f t="shared" si="9"/>
        <v>0.5</v>
      </c>
      <c r="BP66" s="108"/>
      <c r="BQ66" s="79"/>
      <c r="BR66" s="87"/>
      <c r="BS66" s="107"/>
    </row>
    <row r="67" spans="4:71" ht="12.75">
      <c r="D67" s="116" t="str">
        <f>VLOOKUP(E67,'PCWA Site Type'!$A$2:$C$42,3)</f>
        <v>lg</v>
      </c>
      <c r="E67" s="6">
        <v>29</v>
      </c>
      <c r="F67" s="79" t="s">
        <v>323</v>
      </c>
      <c r="G67" s="86">
        <v>39318</v>
      </c>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v>3</v>
      </c>
      <c r="AG67" s="89">
        <v>39318</v>
      </c>
      <c r="AH67" s="90" t="s">
        <v>142</v>
      </c>
      <c r="AI67" s="87" t="s">
        <v>142</v>
      </c>
      <c r="AJ67" s="90">
        <v>1</v>
      </c>
      <c r="AK67" s="91" t="s">
        <v>297</v>
      </c>
      <c r="AL67" s="87">
        <v>4</v>
      </c>
      <c r="AM67" s="87" t="s">
        <v>56</v>
      </c>
      <c r="AN67" s="87" t="s">
        <v>83</v>
      </c>
      <c r="AO67" s="87">
        <v>1</v>
      </c>
      <c r="AP67" s="92">
        <v>1.2</v>
      </c>
      <c r="AQ67" s="87" t="s">
        <v>54</v>
      </c>
      <c r="AR67" s="87" t="s">
        <v>54</v>
      </c>
      <c r="AS67" s="87">
        <v>0.3</v>
      </c>
      <c r="AT67" s="92"/>
      <c r="AU67" s="92">
        <v>0</v>
      </c>
      <c r="AV67" s="92">
        <v>0</v>
      </c>
      <c r="AW67" s="87"/>
      <c r="AX67" s="87"/>
      <c r="AY67" s="87"/>
      <c r="AZ67" s="87"/>
      <c r="BA67" s="87"/>
      <c r="BB67" s="87"/>
      <c r="BC67" s="87"/>
      <c r="BD67" s="79"/>
      <c r="BE67" s="116">
        <f aca="true" t="shared" si="10" ref="BE67:BE130">IF(G67&gt;$BI$2,AS67,"")</f>
        <v>0.3</v>
      </c>
      <c r="BF67" s="116">
        <f aca="true" t="shared" si="11" ref="BF67:BF130">IF(G67&gt;$BI$2,AU67,"")</f>
        <v>0</v>
      </c>
      <c r="BK67" s="125"/>
      <c r="BP67" s="107"/>
      <c r="BQ67" s="79"/>
      <c r="BR67" s="79"/>
      <c r="BS67" s="108"/>
    </row>
    <row r="68" spans="4:71" ht="12.75">
      <c r="D68" s="116" t="str">
        <f>VLOOKUP(E68,'PCWA Site Type'!$A$2:$C$42,3)</f>
        <v>lg</v>
      </c>
      <c r="E68" s="6">
        <v>29</v>
      </c>
      <c r="F68" s="79" t="s">
        <v>323</v>
      </c>
      <c r="G68" s="80">
        <v>39318</v>
      </c>
      <c r="H68" s="107"/>
      <c r="I68" s="83"/>
      <c r="J68" s="83"/>
      <c r="K68" s="83"/>
      <c r="L68" s="83"/>
      <c r="M68" s="83"/>
      <c r="N68" s="83"/>
      <c r="O68" s="107"/>
      <c r="P68" s="83"/>
      <c r="Q68" s="83"/>
      <c r="R68" s="83"/>
      <c r="S68" s="83"/>
      <c r="T68" s="83"/>
      <c r="U68" s="83"/>
      <c r="V68" s="107"/>
      <c r="W68" s="83"/>
      <c r="X68" s="83"/>
      <c r="Y68" s="83"/>
      <c r="Z68" s="83"/>
      <c r="AA68" s="83"/>
      <c r="AB68" s="83"/>
      <c r="AC68" s="107"/>
      <c r="AD68" s="107"/>
      <c r="AE68" s="107"/>
      <c r="AF68" s="87">
        <v>3</v>
      </c>
      <c r="AG68" s="82">
        <v>39318</v>
      </c>
      <c r="AH68" s="90" t="s">
        <v>142</v>
      </c>
      <c r="AI68" s="108" t="s">
        <v>142</v>
      </c>
      <c r="AJ68" s="90">
        <v>1</v>
      </c>
      <c r="AK68" s="107" t="s">
        <v>158</v>
      </c>
      <c r="AL68" s="83">
        <v>3</v>
      </c>
      <c r="AM68" s="108" t="s">
        <v>56</v>
      </c>
      <c r="AN68" s="107" t="s">
        <v>139</v>
      </c>
      <c r="AO68" s="83">
        <v>1</v>
      </c>
      <c r="AP68" s="85">
        <v>1</v>
      </c>
      <c r="AQ68" s="108" t="s">
        <v>54</v>
      </c>
      <c r="AR68" s="107" t="s">
        <v>54</v>
      </c>
      <c r="AS68" s="107">
        <v>0.25</v>
      </c>
      <c r="AT68" s="85">
        <v>0.25</v>
      </c>
      <c r="AU68" s="85">
        <v>0.02</v>
      </c>
      <c r="AV68" s="85">
        <v>0.02</v>
      </c>
      <c r="AW68" s="83">
        <v>22.5</v>
      </c>
      <c r="AX68" s="108" t="s">
        <v>341</v>
      </c>
      <c r="AY68" s="108" t="s">
        <v>342</v>
      </c>
      <c r="AZ68" s="107" t="s">
        <v>343</v>
      </c>
      <c r="BA68" s="79"/>
      <c r="BB68" s="79"/>
      <c r="BC68" s="79"/>
      <c r="BD68" s="79"/>
      <c r="BE68" s="116">
        <f t="shared" si="10"/>
        <v>0.25</v>
      </c>
      <c r="BF68" s="116">
        <f t="shared" si="11"/>
        <v>0.02</v>
      </c>
      <c r="BK68" s="125"/>
      <c r="BP68" s="108"/>
      <c r="BQ68" s="79"/>
      <c r="BR68" s="79"/>
      <c r="BS68" s="107"/>
    </row>
    <row r="69" spans="4:71" ht="12.75">
      <c r="D69" s="116" t="str">
        <f>VLOOKUP(E69,'PCWA Site Type'!$A$2:$C$42,3)</f>
        <v>lg</v>
      </c>
      <c r="E69" s="6">
        <v>29</v>
      </c>
      <c r="F69" s="79" t="s">
        <v>323</v>
      </c>
      <c r="G69" s="80">
        <v>39318</v>
      </c>
      <c r="H69" s="107"/>
      <c r="I69" s="83"/>
      <c r="J69" s="83"/>
      <c r="K69" s="83"/>
      <c r="L69" s="83"/>
      <c r="M69" s="83"/>
      <c r="N69" s="83"/>
      <c r="O69" s="107"/>
      <c r="P69" s="83"/>
      <c r="Q69" s="83"/>
      <c r="R69" s="83"/>
      <c r="S69" s="83"/>
      <c r="T69" s="83"/>
      <c r="U69" s="83"/>
      <c r="V69" s="107"/>
      <c r="W69" s="83"/>
      <c r="X69" s="83"/>
      <c r="Y69" s="83"/>
      <c r="Z69" s="83"/>
      <c r="AA69" s="83"/>
      <c r="AB69" s="83"/>
      <c r="AC69" s="107"/>
      <c r="AD69" s="107"/>
      <c r="AE69" s="107"/>
      <c r="AF69" s="87">
        <v>3</v>
      </c>
      <c r="AG69" s="82">
        <v>39318</v>
      </c>
      <c r="AH69" s="90" t="s">
        <v>142</v>
      </c>
      <c r="AI69" s="108" t="s">
        <v>142</v>
      </c>
      <c r="AJ69" s="90">
        <v>1</v>
      </c>
      <c r="AK69" s="107" t="s">
        <v>61</v>
      </c>
      <c r="AL69" s="83">
        <v>4</v>
      </c>
      <c r="AM69" s="108" t="s">
        <v>56</v>
      </c>
      <c r="AN69" s="108" t="s">
        <v>139</v>
      </c>
      <c r="AO69" s="83">
        <v>1</v>
      </c>
      <c r="AP69" s="85">
        <v>0.3</v>
      </c>
      <c r="AQ69" s="108" t="s">
        <v>54</v>
      </c>
      <c r="AR69" s="108" t="s">
        <v>54</v>
      </c>
      <c r="AS69" s="107">
        <v>0.08</v>
      </c>
      <c r="AT69" s="85">
        <v>0.08</v>
      </c>
      <c r="AU69" s="92">
        <v>0</v>
      </c>
      <c r="AV69" s="92">
        <v>0</v>
      </c>
      <c r="AW69" s="83">
        <v>22.5</v>
      </c>
      <c r="AX69" s="108" t="s">
        <v>341</v>
      </c>
      <c r="AY69" s="108" t="s">
        <v>342</v>
      </c>
      <c r="AZ69" s="107"/>
      <c r="BA69" s="79"/>
      <c r="BB69" s="79"/>
      <c r="BC69" s="79"/>
      <c r="BD69" s="79"/>
      <c r="BE69" s="116">
        <f t="shared" si="10"/>
        <v>0.08</v>
      </c>
      <c r="BF69" s="116">
        <f t="shared" si="11"/>
        <v>0</v>
      </c>
      <c r="BK69" s="125"/>
      <c r="BP69" s="107"/>
      <c r="BQ69" s="79"/>
      <c r="BR69" s="87"/>
      <c r="BS69" s="108"/>
    </row>
    <row r="70" spans="4:71" ht="12.75">
      <c r="D70" s="116" t="str">
        <f>VLOOKUP(E70,'PCWA Site Type'!$A$2:$C$42,3)</f>
        <v>lg</v>
      </c>
      <c r="E70" s="6">
        <v>29</v>
      </c>
      <c r="F70" s="79" t="s">
        <v>323</v>
      </c>
      <c r="G70" s="80">
        <v>39318</v>
      </c>
      <c r="H70" s="107"/>
      <c r="I70" s="83"/>
      <c r="J70" s="83"/>
      <c r="K70" s="83"/>
      <c r="L70" s="83"/>
      <c r="M70" s="83"/>
      <c r="N70" s="83"/>
      <c r="O70" s="107"/>
      <c r="P70" s="83"/>
      <c r="Q70" s="83"/>
      <c r="R70" s="83"/>
      <c r="S70" s="83"/>
      <c r="T70" s="83"/>
      <c r="U70" s="83"/>
      <c r="V70" s="107"/>
      <c r="W70" s="83"/>
      <c r="X70" s="83"/>
      <c r="Y70" s="83"/>
      <c r="Z70" s="83"/>
      <c r="AA70" s="83"/>
      <c r="AB70" s="83"/>
      <c r="AC70" s="107"/>
      <c r="AD70" s="107"/>
      <c r="AE70" s="107"/>
      <c r="AF70" s="87">
        <v>3</v>
      </c>
      <c r="AG70" s="82">
        <v>39318</v>
      </c>
      <c r="AH70" s="90" t="s">
        <v>142</v>
      </c>
      <c r="AI70" s="108" t="s">
        <v>142</v>
      </c>
      <c r="AJ70" s="90">
        <v>1</v>
      </c>
      <c r="AK70" s="107" t="s">
        <v>61</v>
      </c>
      <c r="AL70" s="83">
        <v>4</v>
      </c>
      <c r="AM70" s="108" t="s">
        <v>56</v>
      </c>
      <c r="AN70" s="107" t="s">
        <v>139</v>
      </c>
      <c r="AO70" s="83">
        <v>1</v>
      </c>
      <c r="AP70" s="85">
        <v>0.3</v>
      </c>
      <c r="AQ70" s="108" t="s">
        <v>54</v>
      </c>
      <c r="AR70" s="108" t="s">
        <v>54</v>
      </c>
      <c r="AS70" s="107">
        <v>0.13</v>
      </c>
      <c r="AT70" s="85">
        <v>0.13</v>
      </c>
      <c r="AU70" s="92">
        <v>0</v>
      </c>
      <c r="AV70" s="92">
        <v>0</v>
      </c>
      <c r="AW70" s="83">
        <v>22.5</v>
      </c>
      <c r="AX70" s="108" t="s">
        <v>341</v>
      </c>
      <c r="AY70" s="108" t="s">
        <v>342</v>
      </c>
      <c r="AZ70" s="107"/>
      <c r="BA70" s="79"/>
      <c r="BB70" s="79"/>
      <c r="BC70" s="79"/>
      <c r="BD70" s="79"/>
      <c r="BE70" s="116">
        <f t="shared" si="10"/>
        <v>0.13</v>
      </c>
      <c r="BF70" s="116">
        <f t="shared" si="11"/>
        <v>0</v>
      </c>
      <c r="BK70" s="125"/>
      <c r="BP70" s="108"/>
      <c r="BQ70" s="79"/>
      <c r="BR70" s="79"/>
      <c r="BS70" s="107"/>
    </row>
    <row r="71" spans="4:71" ht="12.75">
      <c r="D71" s="116" t="str">
        <f>VLOOKUP(E71,'PCWA Site Type'!$A$2:$C$42,3)</f>
        <v>lg</v>
      </c>
      <c r="E71" s="6">
        <v>29</v>
      </c>
      <c r="F71" s="79" t="s">
        <v>323</v>
      </c>
      <c r="G71" s="80">
        <v>39318</v>
      </c>
      <c r="H71" s="107"/>
      <c r="I71" s="83"/>
      <c r="J71" s="83"/>
      <c r="K71" s="83"/>
      <c r="L71" s="83"/>
      <c r="M71" s="83"/>
      <c r="N71" s="83"/>
      <c r="O71" s="107"/>
      <c r="P71" s="83"/>
      <c r="Q71" s="83"/>
      <c r="R71" s="83"/>
      <c r="S71" s="83"/>
      <c r="T71" s="83"/>
      <c r="U71" s="83"/>
      <c r="V71" s="107"/>
      <c r="W71" s="83"/>
      <c r="X71" s="83"/>
      <c r="Y71" s="83"/>
      <c r="Z71" s="83"/>
      <c r="AA71" s="83"/>
      <c r="AB71" s="83"/>
      <c r="AC71" s="107"/>
      <c r="AD71" s="107"/>
      <c r="AE71" s="107"/>
      <c r="AF71" s="87">
        <v>3</v>
      </c>
      <c r="AG71" s="82">
        <v>39318</v>
      </c>
      <c r="AH71" s="90" t="s">
        <v>142</v>
      </c>
      <c r="AI71" s="108" t="s">
        <v>142</v>
      </c>
      <c r="AJ71" s="90">
        <v>1</v>
      </c>
      <c r="AK71" s="107" t="s">
        <v>344</v>
      </c>
      <c r="AL71" s="83">
        <v>4</v>
      </c>
      <c r="AM71" s="108" t="s">
        <v>56</v>
      </c>
      <c r="AN71" s="108" t="s">
        <v>139</v>
      </c>
      <c r="AO71" s="83">
        <v>1</v>
      </c>
      <c r="AP71" s="85">
        <v>0.3</v>
      </c>
      <c r="AQ71" s="108" t="s">
        <v>54</v>
      </c>
      <c r="AR71" s="108" t="s">
        <v>54</v>
      </c>
      <c r="AS71" s="107">
        <v>0.1</v>
      </c>
      <c r="AT71" s="85">
        <v>0.1</v>
      </c>
      <c r="AU71" s="92">
        <v>0</v>
      </c>
      <c r="AV71" s="92">
        <v>0</v>
      </c>
      <c r="AW71" s="83">
        <v>22.5</v>
      </c>
      <c r="AX71" s="108" t="s">
        <v>341</v>
      </c>
      <c r="AY71" s="108" t="s">
        <v>342</v>
      </c>
      <c r="AZ71" s="107"/>
      <c r="BA71" s="79"/>
      <c r="BB71" s="79"/>
      <c r="BC71" s="79"/>
      <c r="BD71" s="79"/>
      <c r="BE71" s="116">
        <f t="shared" si="10"/>
        <v>0.1</v>
      </c>
      <c r="BF71" s="116">
        <f t="shared" si="11"/>
        <v>0</v>
      </c>
      <c r="BK71" s="125"/>
      <c r="BP71" s="107"/>
      <c r="BQ71" s="79"/>
      <c r="BR71" s="79"/>
      <c r="BS71" s="79"/>
    </row>
    <row r="72" spans="4:71" ht="12.75">
      <c r="D72" s="116" t="str">
        <f>VLOOKUP(E72,'PCWA Site Type'!$A$2:$C$42,3)</f>
        <v>lg</v>
      </c>
      <c r="E72" s="6">
        <v>29</v>
      </c>
      <c r="F72" s="79" t="s">
        <v>323</v>
      </c>
      <c r="G72" s="80">
        <v>39318</v>
      </c>
      <c r="H72" s="107"/>
      <c r="I72" s="83"/>
      <c r="J72" s="83"/>
      <c r="K72" s="83"/>
      <c r="L72" s="83"/>
      <c r="M72" s="83"/>
      <c r="N72" s="83"/>
      <c r="O72" s="107"/>
      <c r="P72" s="83"/>
      <c r="Q72" s="83"/>
      <c r="R72" s="83"/>
      <c r="S72" s="83"/>
      <c r="T72" s="83"/>
      <c r="U72" s="83"/>
      <c r="V72" s="107"/>
      <c r="W72" s="83"/>
      <c r="X72" s="83"/>
      <c r="Y72" s="83"/>
      <c r="Z72" s="83"/>
      <c r="AA72" s="83"/>
      <c r="AB72" s="83"/>
      <c r="AC72" s="107"/>
      <c r="AD72" s="107"/>
      <c r="AE72" s="107"/>
      <c r="AF72" s="87">
        <v>3</v>
      </c>
      <c r="AG72" s="82">
        <v>39318</v>
      </c>
      <c r="AH72" s="90" t="s">
        <v>142</v>
      </c>
      <c r="AI72" s="108" t="s">
        <v>142</v>
      </c>
      <c r="AJ72" s="90">
        <v>1</v>
      </c>
      <c r="AK72" s="107" t="s">
        <v>158</v>
      </c>
      <c r="AL72" s="83">
        <v>4</v>
      </c>
      <c r="AM72" s="108" t="s">
        <v>56</v>
      </c>
      <c r="AN72" s="108" t="s">
        <v>139</v>
      </c>
      <c r="AO72" s="83">
        <v>1</v>
      </c>
      <c r="AP72" s="85">
        <v>1.5</v>
      </c>
      <c r="AQ72" s="108" t="s">
        <v>54</v>
      </c>
      <c r="AR72" s="108" t="s">
        <v>54</v>
      </c>
      <c r="AS72" s="107">
        <v>0.9</v>
      </c>
      <c r="AT72" s="85">
        <v>0.8</v>
      </c>
      <c r="AU72" s="85">
        <v>0.04</v>
      </c>
      <c r="AV72" s="85">
        <v>0.04</v>
      </c>
      <c r="AW72" s="83">
        <v>22.5</v>
      </c>
      <c r="AX72" s="108" t="s">
        <v>341</v>
      </c>
      <c r="AY72" s="108" t="s">
        <v>342</v>
      </c>
      <c r="AZ72" s="107"/>
      <c r="BA72" s="79"/>
      <c r="BB72" s="79"/>
      <c r="BC72" s="79"/>
      <c r="BD72" s="79"/>
      <c r="BE72" s="116">
        <f t="shared" si="10"/>
        <v>0.9</v>
      </c>
      <c r="BF72" s="116">
        <f t="shared" si="11"/>
        <v>0.04</v>
      </c>
      <c r="BK72" s="125"/>
      <c r="BP72" s="108"/>
      <c r="BQ72" s="79"/>
      <c r="BR72" s="79"/>
      <c r="BS72" s="79"/>
    </row>
    <row r="73" spans="4:71" ht="12.75">
      <c r="D73" s="116" t="str">
        <f>VLOOKUP(E73,'PCWA Site Type'!$A$2:$C$42,3)</f>
        <v>lg</v>
      </c>
      <c r="E73" s="6">
        <v>29</v>
      </c>
      <c r="F73" s="79" t="s">
        <v>323</v>
      </c>
      <c r="G73" s="80">
        <v>39318</v>
      </c>
      <c r="H73" s="107"/>
      <c r="I73" s="83"/>
      <c r="J73" s="83"/>
      <c r="K73" s="83"/>
      <c r="L73" s="83"/>
      <c r="M73" s="83"/>
      <c r="N73" s="83"/>
      <c r="O73" s="107"/>
      <c r="P73" s="83"/>
      <c r="Q73" s="83"/>
      <c r="R73" s="83"/>
      <c r="S73" s="83"/>
      <c r="T73" s="83"/>
      <c r="U73" s="83"/>
      <c r="V73" s="107"/>
      <c r="W73" s="83"/>
      <c r="X73" s="83"/>
      <c r="Y73" s="83"/>
      <c r="Z73" s="83"/>
      <c r="AA73" s="83"/>
      <c r="AB73" s="83"/>
      <c r="AC73" s="107"/>
      <c r="AD73" s="107"/>
      <c r="AE73" s="107"/>
      <c r="AF73" s="87">
        <v>3</v>
      </c>
      <c r="AG73" s="82">
        <v>39318</v>
      </c>
      <c r="AH73" s="90" t="s">
        <v>142</v>
      </c>
      <c r="AI73" s="108" t="s">
        <v>142</v>
      </c>
      <c r="AJ73" s="90">
        <v>1</v>
      </c>
      <c r="AK73" s="107" t="s">
        <v>61</v>
      </c>
      <c r="AL73" s="83">
        <v>5</v>
      </c>
      <c r="AM73" s="108" t="s">
        <v>56</v>
      </c>
      <c r="AN73" s="108" t="s">
        <v>139</v>
      </c>
      <c r="AO73" s="83">
        <v>1</v>
      </c>
      <c r="AP73" s="85">
        <v>0.3</v>
      </c>
      <c r="AQ73" s="108" t="s">
        <v>54</v>
      </c>
      <c r="AR73" s="108" t="s">
        <v>54</v>
      </c>
      <c r="AS73" s="107">
        <v>0.17</v>
      </c>
      <c r="AT73" s="85">
        <v>0.17</v>
      </c>
      <c r="AU73" s="85">
        <v>0.04</v>
      </c>
      <c r="AV73" s="85">
        <v>0.04</v>
      </c>
      <c r="AW73" s="83">
        <v>22.5</v>
      </c>
      <c r="AX73" s="108" t="s">
        <v>341</v>
      </c>
      <c r="AY73" s="108" t="s">
        <v>342</v>
      </c>
      <c r="AZ73" s="107"/>
      <c r="BA73" s="79"/>
      <c r="BB73" s="79"/>
      <c r="BC73" s="79"/>
      <c r="BD73" s="79"/>
      <c r="BE73" s="116">
        <f t="shared" si="10"/>
        <v>0.17</v>
      </c>
      <c r="BF73" s="116">
        <f t="shared" si="11"/>
        <v>0.04</v>
      </c>
      <c r="BK73" s="125"/>
      <c r="BP73" s="107"/>
      <c r="BQ73" s="79"/>
      <c r="BR73" s="87"/>
      <c r="BS73" s="79"/>
    </row>
    <row r="74" spans="4:71" ht="12.75">
      <c r="D74" s="116" t="str">
        <f>VLOOKUP(E74,'PCWA Site Type'!$A$2:$C$42,3)</f>
        <v>lg</v>
      </c>
      <c r="E74" s="6">
        <v>29</v>
      </c>
      <c r="F74" s="79" t="s">
        <v>323</v>
      </c>
      <c r="G74" s="80">
        <v>39318</v>
      </c>
      <c r="H74" s="107"/>
      <c r="I74" s="83"/>
      <c r="J74" s="83"/>
      <c r="K74" s="83"/>
      <c r="L74" s="83"/>
      <c r="M74" s="83"/>
      <c r="N74" s="83"/>
      <c r="O74" s="107"/>
      <c r="P74" s="83"/>
      <c r="Q74" s="83"/>
      <c r="R74" s="83"/>
      <c r="S74" s="83"/>
      <c r="T74" s="83"/>
      <c r="U74" s="83"/>
      <c r="V74" s="107"/>
      <c r="W74" s="83"/>
      <c r="X74" s="83"/>
      <c r="Y74" s="83"/>
      <c r="Z74" s="83"/>
      <c r="AA74" s="83"/>
      <c r="AB74" s="83"/>
      <c r="AC74" s="107"/>
      <c r="AD74" s="107"/>
      <c r="AE74" s="107"/>
      <c r="AF74" s="87">
        <v>3</v>
      </c>
      <c r="AG74" s="82">
        <v>39318</v>
      </c>
      <c r="AH74" s="90" t="s">
        <v>142</v>
      </c>
      <c r="AI74" s="108" t="s">
        <v>142</v>
      </c>
      <c r="AJ74" s="90">
        <v>1</v>
      </c>
      <c r="AK74" s="107" t="s">
        <v>267</v>
      </c>
      <c r="AL74" s="83">
        <v>4</v>
      </c>
      <c r="AM74" s="108" t="s">
        <v>56</v>
      </c>
      <c r="AN74" s="108" t="s">
        <v>139</v>
      </c>
      <c r="AO74" s="83">
        <v>1</v>
      </c>
      <c r="AP74" s="85">
        <v>0.45</v>
      </c>
      <c r="AQ74" s="108" t="s">
        <v>54</v>
      </c>
      <c r="AR74" s="108" t="s">
        <v>54</v>
      </c>
      <c r="AS74" s="107">
        <v>0.27</v>
      </c>
      <c r="AT74" s="85">
        <v>0.27</v>
      </c>
      <c r="AU74" s="85">
        <v>0.08</v>
      </c>
      <c r="AV74" s="85">
        <v>0.08</v>
      </c>
      <c r="AW74" s="83">
        <v>22.5</v>
      </c>
      <c r="AX74" s="108" t="s">
        <v>341</v>
      </c>
      <c r="AY74" s="108" t="s">
        <v>342</v>
      </c>
      <c r="AZ74" s="107"/>
      <c r="BA74" s="79"/>
      <c r="BB74" s="79"/>
      <c r="BC74" s="79"/>
      <c r="BD74" s="79"/>
      <c r="BE74" s="116">
        <f t="shared" si="10"/>
        <v>0.27</v>
      </c>
      <c r="BF74" s="116">
        <f t="shared" si="11"/>
        <v>0.08</v>
      </c>
      <c r="BK74" s="125"/>
      <c r="BP74" s="79"/>
      <c r="BQ74" s="79"/>
      <c r="BR74" s="108"/>
      <c r="BS74" s="79"/>
    </row>
    <row r="75" spans="4:71" ht="12.75">
      <c r="D75" s="116" t="str">
        <f>VLOOKUP(E75,'PCWA Site Type'!$A$2:$C$42,3)</f>
        <v>lg</v>
      </c>
      <c r="E75" s="6">
        <v>29</v>
      </c>
      <c r="F75" s="79" t="s">
        <v>323</v>
      </c>
      <c r="G75" s="80">
        <v>39318</v>
      </c>
      <c r="H75" s="107"/>
      <c r="I75" s="83"/>
      <c r="J75" s="83"/>
      <c r="K75" s="83"/>
      <c r="L75" s="83"/>
      <c r="M75" s="83"/>
      <c r="N75" s="83"/>
      <c r="O75" s="107"/>
      <c r="P75" s="83"/>
      <c r="Q75" s="83"/>
      <c r="R75" s="83"/>
      <c r="S75" s="83"/>
      <c r="T75" s="83"/>
      <c r="U75" s="83"/>
      <c r="V75" s="107"/>
      <c r="W75" s="83"/>
      <c r="X75" s="83"/>
      <c r="Y75" s="83"/>
      <c r="Z75" s="83"/>
      <c r="AA75" s="83"/>
      <c r="AB75" s="83"/>
      <c r="AC75" s="107"/>
      <c r="AD75" s="107"/>
      <c r="AE75" s="107"/>
      <c r="AF75" s="87">
        <v>3</v>
      </c>
      <c r="AG75" s="82">
        <v>39318</v>
      </c>
      <c r="AH75" s="90" t="s">
        <v>142</v>
      </c>
      <c r="AI75" s="108" t="s">
        <v>142</v>
      </c>
      <c r="AJ75" s="90">
        <v>1</v>
      </c>
      <c r="AK75" s="107" t="s">
        <v>158</v>
      </c>
      <c r="AL75" s="83">
        <v>4</v>
      </c>
      <c r="AM75" s="108" t="s">
        <v>56</v>
      </c>
      <c r="AN75" s="108" t="s">
        <v>139</v>
      </c>
      <c r="AO75" s="83">
        <v>1</v>
      </c>
      <c r="AP75" s="85">
        <v>2.2</v>
      </c>
      <c r="AQ75" s="108" t="s">
        <v>54</v>
      </c>
      <c r="AR75" s="108" t="s">
        <v>54</v>
      </c>
      <c r="AS75" s="107">
        <v>1.25</v>
      </c>
      <c r="AT75" s="85">
        <v>1.25</v>
      </c>
      <c r="AU75" s="85">
        <v>0.09</v>
      </c>
      <c r="AV75" s="85">
        <v>0.09</v>
      </c>
      <c r="AW75" s="83">
        <v>22.5</v>
      </c>
      <c r="AX75" s="108" t="s">
        <v>341</v>
      </c>
      <c r="AY75" s="108" t="s">
        <v>342</v>
      </c>
      <c r="AZ75" s="107"/>
      <c r="BA75" s="79"/>
      <c r="BB75" s="79"/>
      <c r="BC75" s="79"/>
      <c r="BD75" s="79"/>
      <c r="BE75" s="116">
        <f t="shared" si="10"/>
        <v>1.25</v>
      </c>
      <c r="BF75" s="116">
        <f t="shared" si="11"/>
        <v>0.09</v>
      </c>
      <c r="BK75" s="125"/>
      <c r="BP75" s="79"/>
      <c r="BQ75" s="79"/>
      <c r="BR75" s="108"/>
      <c r="BS75" s="79"/>
    </row>
    <row r="76" spans="4:71" ht="12.75">
      <c r="D76" s="116" t="str">
        <f>VLOOKUP(E76,'PCWA Site Type'!$A$2:$C$42,3)</f>
        <v>lg</v>
      </c>
      <c r="E76" s="6">
        <v>29</v>
      </c>
      <c r="F76" s="79" t="s">
        <v>323</v>
      </c>
      <c r="G76" s="80">
        <v>39318</v>
      </c>
      <c r="H76" s="107"/>
      <c r="I76" s="83"/>
      <c r="J76" s="83"/>
      <c r="K76" s="83"/>
      <c r="L76" s="83"/>
      <c r="M76" s="83"/>
      <c r="N76" s="83"/>
      <c r="O76" s="107"/>
      <c r="P76" s="83"/>
      <c r="Q76" s="83"/>
      <c r="R76" s="83"/>
      <c r="S76" s="83"/>
      <c r="T76" s="83"/>
      <c r="U76" s="83"/>
      <c r="V76" s="107"/>
      <c r="W76" s="83"/>
      <c r="X76" s="83"/>
      <c r="Y76" s="83"/>
      <c r="Z76" s="83"/>
      <c r="AA76" s="83"/>
      <c r="AB76" s="83"/>
      <c r="AC76" s="107"/>
      <c r="AD76" s="107"/>
      <c r="AE76" s="107"/>
      <c r="AF76" s="87">
        <v>3</v>
      </c>
      <c r="AG76" s="82">
        <v>39318</v>
      </c>
      <c r="AH76" s="90" t="s">
        <v>142</v>
      </c>
      <c r="AI76" s="108" t="s">
        <v>142</v>
      </c>
      <c r="AJ76" s="90">
        <v>1</v>
      </c>
      <c r="AK76" s="107" t="s">
        <v>267</v>
      </c>
      <c r="AL76" s="83">
        <v>4</v>
      </c>
      <c r="AM76" s="108" t="s">
        <v>56</v>
      </c>
      <c r="AN76" s="108" t="s">
        <v>139</v>
      </c>
      <c r="AO76" s="83">
        <v>1</v>
      </c>
      <c r="AP76" s="85">
        <v>0.75</v>
      </c>
      <c r="AQ76" s="108" t="s">
        <v>54</v>
      </c>
      <c r="AR76" s="108" t="s">
        <v>54</v>
      </c>
      <c r="AS76" s="107">
        <v>0.35</v>
      </c>
      <c r="AT76" s="85">
        <v>0.35</v>
      </c>
      <c r="AU76" s="85">
        <v>0.02</v>
      </c>
      <c r="AV76" s="85">
        <v>0.02</v>
      </c>
      <c r="AW76" s="83">
        <v>22.5</v>
      </c>
      <c r="AX76" s="108" t="s">
        <v>341</v>
      </c>
      <c r="AY76" s="108" t="s">
        <v>342</v>
      </c>
      <c r="AZ76" s="107"/>
      <c r="BA76" s="79"/>
      <c r="BB76" s="79"/>
      <c r="BC76" s="79"/>
      <c r="BD76" s="79"/>
      <c r="BE76" s="116">
        <f t="shared" si="10"/>
        <v>0.35</v>
      </c>
      <c r="BF76" s="116">
        <f t="shared" si="11"/>
        <v>0.02</v>
      </c>
      <c r="BK76" s="125"/>
      <c r="BP76" s="87"/>
      <c r="BQ76" s="79"/>
      <c r="BR76" s="108"/>
      <c r="BS76" s="79"/>
    </row>
    <row r="77" spans="4:71" ht="12.75">
      <c r="D77" s="116" t="str">
        <f>VLOOKUP(E77,'PCWA Site Type'!$A$2:$C$42,3)</f>
        <v>lg</v>
      </c>
      <c r="E77" s="6">
        <v>29</v>
      </c>
      <c r="F77" s="79" t="s">
        <v>323</v>
      </c>
      <c r="G77" s="80">
        <v>39318</v>
      </c>
      <c r="H77" s="107"/>
      <c r="I77" s="83"/>
      <c r="J77" s="83"/>
      <c r="K77" s="83"/>
      <c r="L77" s="83"/>
      <c r="M77" s="83"/>
      <c r="N77" s="83"/>
      <c r="O77" s="107"/>
      <c r="P77" s="83"/>
      <c r="Q77" s="83"/>
      <c r="R77" s="83"/>
      <c r="S77" s="83"/>
      <c r="T77" s="83"/>
      <c r="U77" s="83"/>
      <c r="V77" s="107"/>
      <c r="W77" s="83"/>
      <c r="X77" s="83"/>
      <c r="Y77" s="83"/>
      <c r="Z77" s="83"/>
      <c r="AA77" s="83"/>
      <c r="AB77" s="83"/>
      <c r="AC77" s="107"/>
      <c r="AD77" s="107"/>
      <c r="AE77" s="107"/>
      <c r="AF77" s="87">
        <v>3</v>
      </c>
      <c r="AG77" s="82">
        <v>39318</v>
      </c>
      <c r="AH77" s="90" t="s">
        <v>142</v>
      </c>
      <c r="AI77" s="108" t="s">
        <v>142</v>
      </c>
      <c r="AJ77" s="90">
        <v>1</v>
      </c>
      <c r="AK77" s="107" t="s">
        <v>61</v>
      </c>
      <c r="AL77" s="83">
        <v>4</v>
      </c>
      <c r="AM77" s="108" t="s">
        <v>56</v>
      </c>
      <c r="AN77" s="108" t="s">
        <v>139</v>
      </c>
      <c r="AO77" s="83">
        <v>1</v>
      </c>
      <c r="AP77" s="85">
        <v>0.6</v>
      </c>
      <c r="AQ77" s="108" t="s">
        <v>54</v>
      </c>
      <c r="AR77" s="108" t="s">
        <v>54</v>
      </c>
      <c r="AS77" s="107">
        <v>0.18</v>
      </c>
      <c r="AT77" s="85">
        <v>0.18</v>
      </c>
      <c r="AU77" s="92">
        <v>0</v>
      </c>
      <c r="AV77" s="92">
        <v>0</v>
      </c>
      <c r="AW77" s="83">
        <v>22.5</v>
      </c>
      <c r="AX77" s="108" t="s">
        <v>341</v>
      </c>
      <c r="AY77" s="108" t="s">
        <v>342</v>
      </c>
      <c r="AZ77" s="107"/>
      <c r="BA77" s="79"/>
      <c r="BB77" s="79"/>
      <c r="BC77" s="79"/>
      <c r="BD77" s="87"/>
      <c r="BE77" s="116">
        <f t="shared" si="10"/>
        <v>0.18</v>
      </c>
      <c r="BF77" s="116">
        <f t="shared" si="11"/>
        <v>0</v>
      </c>
      <c r="BK77" s="125"/>
      <c r="BP77" s="79"/>
      <c r="BQ77" s="79"/>
      <c r="BR77" s="108"/>
      <c r="BS77" s="79"/>
    </row>
    <row r="78" spans="4:71" ht="12.75">
      <c r="D78" s="116" t="str">
        <f>VLOOKUP(E78,'PCWA Site Type'!$A$2:$C$42,3)</f>
        <v>lg</v>
      </c>
      <c r="E78" s="6">
        <v>29</v>
      </c>
      <c r="F78" s="79" t="s">
        <v>323</v>
      </c>
      <c r="G78" s="80">
        <v>39318</v>
      </c>
      <c r="H78" s="107"/>
      <c r="I78" s="83"/>
      <c r="J78" s="83"/>
      <c r="K78" s="83"/>
      <c r="L78" s="83"/>
      <c r="M78" s="83"/>
      <c r="N78" s="83"/>
      <c r="O78" s="107"/>
      <c r="P78" s="83"/>
      <c r="Q78" s="83"/>
      <c r="R78" s="83"/>
      <c r="S78" s="83"/>
      <c r="T78" s="83"/>
      <c r="U78" s="83"/>
      <c r="V78" s="107"/>
      <c r="W78" s="83"/>
      <c r="X78" s="83"/>
      <c r="Y78" s="83"/>
      <c r="Z78" s="83"/>
      <c r="AA78" s="83"/>
      <c r="AB78" s="83"/>
      <c r="AC78" s="107"/>
      <c r="AD78" s="107"/>
      <c r="AE78" s="107"/>
      <c r="AF78" s="87">
        <v>3</v>
      </c>
      <c r="AG78" s="82">
        <v>39318</v>
      </c>
      <c r="AH78" s="90" t="s">
        <v>142</v>
      </c>
      <c r="AI78" s="108" t="s">
        <v>142</v>
      </c>
      <c r="AJ78" s="90">
        <v>1</v>
      </c>
      <c r="AK78" s="107" t="s">
        <v>344</v>
      </c>
      <c r="AL78" s="83">
        <v>4</v>
      </c>
      <c r="AM78" s="108" t="s">
        <v>56</v>
      </c>
      <c r="AN78" s="108" t="s">
        <v>139</v>
      </c>
      <c r="AO78" s="83">
        <v>1</v>
      </c>
      <c r="AP78" s="85">
        <v>1.45</v>
      </c>
      <c r="AQ78" s="107" t="s">
        <v>54</v>
      </c>
      <c r="AR78" s="107" t="s">
        <v>54</v>
      </c>
      <c r="AS78" s="107">
        <v>0.65</v>
      </c>
      <c r="AT78" s="85">
        <v>0.65</v>
      </c>
      <c r="AU78" s="85">
        <v>0.13</v>
      </c>
      <c r="AV78" s="85">
        <v>0.13</v>
      </c>
      <c r="AW78" s="83">
        <v>22.5</v>
      </c>
      <c r="AX78" s="108" t="s">
        <v>341</v>
      </c>
      <c r="AY78" s="108" t="s">
        <v>342</v>
      </c>
      <c r="AZ78" s="107"/>
      <c r="BA78" s="79"/>
      <c r="BB78" s="79"/>
      <c r="BC78" s="79"/>
      <c r="BD78" s="79"/>
      <c r="BE78" s="116">
        <f t="shared" si="10"/>
        <v>0.65</v>
      </c>
      <c r="BF78" s="116">
        <f t="shared" si="11"/>
        <v>0.13</v>
      </c>
      <c r="BK78" s="125"/>
      <c r="BP78" s="79"/>
      <c r="BQ78" s="79"/>
      <c r="BR78" s="108"/>
      <c r="BS78" s="79"/>
    </row>
    <row r="79" spans="4:71" ht="12.75">
      <c r="D79" s="116" t="str">
        <f>VLOOKUP(E79,'PCWA Site Type'!$A$2:$C$42,3)</f>
        <v>lg</v>
      </c>
      <c r="E79" s="6">
        <v>29</v>
      </c>
      <c r="F79" s="79" t="s">
        <v>323</v>
      </c>
      <c r="G79" s="80">
        <v>39318</v>
      </c>
      <c r="H79" s="79"/>
      <c r="I79" s="83"/>
      <c r="J79" s="83"/>
      <c r="K79" s="83"/>
      <c r="L79" s="83"/>
      <c r="M79" s="83"/>
      <c r="N79" s="83"/>
      <c r="O79" s="79"/>
      <c r="P79" s="83"/>
      <c r="Q79" s="83"/>
      <c r="R79" s="83"/>
      <c r="S79" s="83"/>
      <c r="T79" s="83"/>
      <c r="U79" s="83"/>
      <c r="V79" s="79"/>
      <c r="W79" s="83"/>
      <c r="X79" s="83"/>
      <c r="Y79" s="83"/>
      <c r="Z79" s="83"/>
      <c r="AA79" s="83"/>
      <c r="AB79" s="83"/>
      <c r="AC79" s="79"/>
      <c r="AD79" s="79"/>
      <c r="AE79" s="79"/>
      <c r="AF79" s="87">
        <v>3</v>
      </c>
      <c r="AG79" s="82">
        <v>39318</v>
      </c>
      <c r="AH79" s="90" t="s">
        <v>142</v>
      </c>
      <c r="AI79" s="108" t="s">
        <v>142</v>
      </c>
      <c r="AJ79" s="90">
        <v>1</v>
      </c>
      <c r="AK79" s="84" t="s">
        <v>267</v>
      </c>
      <c r="AL79" s="83">
        <v>4</v>
      </c>
      <c r="AM79" s="108" t="s">
        <v>56</v>
      </c>
      <c r="AN79" s="108" t="s">
        <v>139</v>
      </c>
      <c r="AO79" s="83">
        <v>1</v>
      </c>
      <c r="AP79" s="85">
        <v>1.1</v>
      </c>
      <c r="AQ79" s="108" t="s">
        <v>54</v>
      </c>
      <c r="AR79" s="108" t="s">
        <v>54</v>
      </c>
      <c r="AS79" s="107">
        <v>0.38</v>
      </c>
      <c r="AT79" s="85">
        <v>0.38</v>
      </c>
      <c r="AU79" s="85">
        <v>0.11</v>
      </c>
      <c r="AV79" s="85">
        <v>0.11</v>
      </c>
      <c r="AW79" s="83">
        <v>22.5</v>
      </c>
      <c r="AX79" s="108" t="s">
        <v>341</v>
      </c>
      <c r="AY79" s="108" t="s">
        <v>342</v>
      </c>
      <c r="AZ79" s="79"/>
      <c r="BA79" s="79"/>
      <c r="BB79" s="79"/>
      <c r="BC79" s="79"/>
      <c r="BD79" s="79"/>
      <c r="BE79" s="116">
        <f t="shared" si="10"/>
        <v>0.38</v>
      </c>
      <c r="BF79" s="116">
        <f t="shared" si="11"/>
        <v>0.11</v>
      </c>
      <c r="BK79" s="125"/>
      <c r="BP79" s="79"/>
      <c r="BQ79" s="79"/>
      <c r="BR79" s="108"/>
      <c r="BS79" s="79"/>
    </row>
    <row r="80" spans="4:71" ht="12.75">
      <c r="D80" s="116" t="str">
        <f>VLOOKUP(E80,'PCWA Site Type'!$A$2:$C$42,3)</f>
        <v>lg</v>
      </c>
      <c r="E80" s="6">
        <v>29</v>
      </c>
      <c r="F80" s="79" t="s">
        <v>323</v>
      </c>
      <c r="G80" s="80">
        <v>39318</v>
      </c>
      <c r="H80" s="79"/>
      <c r="I80" s="83"/>
      <c r="J80" s="83"/>
      <c r="K80" s="83"/>
      <c r="L80" s="83"/>
      <c r="M80" s="83"/>
      <c r="N80" s="83"/>
      <c r="O80" s="79"/>
      <c r="P80" s="83"/>
      <c r="Q80" s="83"/>
      <c r="R80" s="83"/>
      <c r="S80" s="83"/>
      <c r="T80" s="83"/>
      <c r="U80" s="83"/>
      <c r="V80" s="79"/>
      <c r="W80" s="83"/>
      <c r="X80" s="83"/>
      <c r="Y80" s="83"/>
      <c r="Z80" s="83"/>
      <c r="AA80" s="83"/>
      <c r="AB80" s="83"/>
      <c r="AC80" s="79"/>
      <c r="AD80" s="79"/>
      <c r="AE80" s="79"/>
      <c r="AF80" s="87">
        <v>3</v>
      </c>
      <c r="AG80" s="82">
        <v>39318</v>
      </c>
      <c r="AH80" s="90" t="s">
        <v>142</v>
      </c>
      <c r="AI80" s="108" t="s">
        <v>142</v>
      </c>
      <c r="AJ80" s="90">
        <v>1</v>
      </c>
      <c r="AK80" s="84" t="s">
        <v>158</v>
      </c>
      <c r="AL80" s="90">
        <v>5</v>
      </c>
      <c r="AM80" s="108" t="s">
        <v>56</v>
      </c>
      <c r="AN80" s="108" t="s">
        <v>139</v>
      </c>
      <c r="AO80" s="83">
        <v>1</v>
      </c>
      <c r="AP80" s="85">
        <v>1.8</v>
      </c>
      <c r="AQ80" s="107" t="s">
        <v>54</v>
      </c>
      <c r="AR80" s="107" t="s">
        <v>54</v>
      </c>
      <c r="AS80" s="107">
        <v>0.7</v>
      </c>
      <c r="AT80" s="85">
        <v>0.7</v>
      </c>
      <c r="AU80" s="85">
        <v>0.02</v>
      </c>
      <c r="AV80" s="85">
        <v>0.02</v>
      </c>
      <c r="AW80" s="83">
        <v>22.5</v>
      </c>
      <c r="AX80" s="108" t="s">
        <v>341</v>
      </c>
      <c r="AY80" s="108" t="s">
        <v>342</v>
      </c>
      <c r="AZ80" s="79"/>
      <c r="BA80" s="79"/>
      <c r="BB80" s="79"/>
      <c r="BC80" s="79"/>
      <c r="BD80" s="87"/>
      <c r="BE80" s="116">
        <f t="shared" si="10"/>
        <v>0.7</v>
      </c>
      <c r="BF80" s="116">
        <f t="shared" si="11"/>
        <v>0.02</v>
      </c>
      <c r="BK80" s="125"/>
      <c r="BP80" s="79"/>
      <c r="BQ80" s="79"/>
      <c r="BR80" s="108"/>
      <c r="BS80" s="79"/>
    </row>
    <row r="81" spans="4:71" ht="12.75">
      <c r="D81" s="116" t="str">
        <f>VLOOKUP(E81,'PCWA Site Type'!$A$2:$C$42,3)</f>
        <v>lg</v>
      </c>
      <c r="E81" s="6">
        <v>29</v>
      </c>
      <c r="F81" s="79" t="s">
        <v>323</v>
      </c>
      <c r="G81" s="80">
        <v>39318</v>
      </c>
      <c r="H81" s="79"/>
      <c r="I81" s="83"/>
      <c r="J81" s="83"/>
      <c r="K81" s="83"/>
      <c r="L81" s="83"/>
      <c r="M81" s="83"/>
      <c r="N81" s="83"/>
      <c r="O81" s="79"/>
      <c r="P81" s="83"/>
      <c r="Q81" s="83"/>
      <c r="R81" s="83"/>
      <c r="S81" s="83"/>
      <c r="T81" s="83"/>
      <c r="U81" s="83"/>
      <c r="V81" s="79"/>
      <c r="W81" s="83"/>
      <c r="X81" s="83"/>
      <c r="Y81" s="83"/>
      <c r="Z81" s="83"/>
      <c r="AA81" s="83"/>
      <c r="AB81" s="83"/>
      <c r="AC81" s="79"/>
      <c r="AD81" s="79"/>
      <c r="AE81" s="79"/>
      <c r="AF81" s="87">
        <v>3</v>
      </c>
      <c r="AG81" s="82">
        <v>39318</v>
      </c>
      <c r="AH81" s="90" t="s">
        <v>142</v>
      </c>
      <c r="AI81" s="108" t="s">
        <v>142</v>
      </c>
      <c r="AJ81" s="90">
        <v>1</v>
      </c>
      <c r="AK81" s="84" t="s">
        <v>345</v>
      </c>
      <c r="AL81" s="90">
        <v>4</v>
      </c>
      <c r="AM81" s="108" t="s">
        <v>56</v>
      </c>
      <c r="AN81" s="108" t="s">
        <v>139</v>
      </c>
      <c r="AO81" s="83">
        <v>1</v>
      </c>
      <c r="AP81" s="85">
        <v>1.5</v>
      </c>
      <c r="AQ81" s="108" t="s">
        <v>54</v>
      </c>
      <c r="AR81" s="108" t="s">
        <v>54</v>
      </c>
      <c r="AS81" s="107">
        <v>0.42</v>
      </c>
      <c r="AT81" s="85">
        <v>0.42</v>
      </c>
      <c r="AU81" s="85">
        <v>0.15</v>
      </c>
      <c r="AV81" s="85">
        <v>0.15</v>
      </c>
      <c r="AW81" s="83">
        <v>22.5</v>
      </c>
      <c r="AX81" s="108" t="s">
        <v>341</v>
      </c>
      <c r="AY81" s="108" t="s">
        <v>342</v>
      </c>
      <c r="AZ81" s="79"/>
      <c r="BA81" s="79"/>
      <c r="BB81" s="79"/>
      <c r="BC81" s="79"/>
      <c r="BD81" s="79"/>
      <c r="BE81" s="116">
        <f t="shared" si="10"/>
        <v>0.42</v>
      </c>
      <c r="BF81" s="116">
        <f t="shared" si="11"/>
        <v>0.15</v>
      </c>
      <c r="BK81" s="125"/>
      <c r="BP81" s="79"/>
      <c r="BQ81" s="79"/>
      <c r="BR81" s="108"/>
      <c r="BS81" s="79"/>
    </row>
    <row r="82" spans="4:71" ht="12.75">
      <c r="D82" s="116" t="str">
        <f>VLOOKUP(E82,'PCWA Site Type'!$A$2:$C$42,3)</f>
        <v>lg</v>
      </c>
      <c r="E82" s="6">
        <v>29</v>
      </c>
      <c r="F82" s="79" t="s">
        <v>323</v>
      </c>
      <c r="G82" s="80">
        <v>39318</v>
      </c>
      <c r="H82" s="79"/>
      <c r="I82" s="83"/>
      <c r="J82" s="83"/>
      <c r="K82" s="83"/>
      <c r="L82" s="83"/>
      <c r="M82" s="83"/>
      <c r="N82" s="83"/>
      <c r="O82" s="79"/>
      <c r="P82" s="83"/>
      <c r="Q82" s="83"/>
      <c r="R82" s="83"/>
      <c r="S82" s="83"/>
      <c r="T82" s="83"/>
      <c r="U82" s="83"/>
      <c r="V82" s="79"/>
      <c r="W82" s="83"/>
      <c r="X82" s="83"/>
      <c r="Y82" s="83"/>
      <c r="Z82" s="83"/>
      <c r="AA82" s="83"/>
      <c r="AB82" s="83"/>
      <c r="AC82" s="79"/>
      <c r="AD82" s="79"/>
      <c r="AE82" s="79"/>
      <c r="AF82" s="87">
        <v>3</v>
      </c>
      <c r="AG82" s="82">
        <v>39318</v>
      </c>
      <c r="AH82" s="90" t="s">
        <v>142</v>
      </c>
      <c r="AI82" s="108" t="s">
        <v>142</v>
      </c>
      <c r="AJ82" s="90">
        <v>1</v>
      </c>
      <c r="AK82" s="84" t="s">
        <v>344</v>
      </c>
      <c r="AL82" s="90">
        <v>5</v>
      </c>
      <c r="AM82" s="108" t="s">
        <v>56</v>
      </c>
      <c r="AN82" s="108" t="s">
        <v>139</v>
      </c>
      <c r="AO82" s="83">
        <v>1</v>
      </c>
      <c r="AP82" s="85">
        <v>2.32</v>
      </c>
      <c r="AQ82" s="107" t="s">
        <v>54</v>
      </c>
      <c r="AR82" s="107" t="s">
        <v>54</v>
      </c>
      <c r="AS82" s="107">
        <v>0.92</v>
      </c>
      <c r="AT82" s="85">
        <v>0.92</v>
      </c>
      <c r="AU82" s="85">
        <v>0.14</v>
      </c>
      <c r="AV82" s="85">
        <v>0.14</v>
      </c>
      <c r="AW82" s="83">
        <v>22.5</v>
      </c>
      <c r="AX82" s="108" t="s">
        <v>341</v>
      </c>
      <c r="AY82" s="108" t="s">
        <v>342</v>
      </c>
      <c r="AZ82" s="79"/>
      <c r="BA82" s="79"/>
      <c r="BB82" s="79"/>
      <c r="BC82" s="79"/>
      <c r="BD82" s="79"/>
      <c r="BE82" s="116">
        <f t="shared" si="10"/>
        <v>0.92</v>
      </c>
      <c r="BF82" s="116">
        <f t="shared" si="11"/>
        <v>0.14</v>
      </c>
      <c r="BK82" s="125"/>
      <c r="BP82" s="79"/>
      <c r="BQ82" s="79"/>
      <c r="BR82" s="108"/>
      <c r="BS82" s="79"/>
    </row>
    <row r="83" spans="4:71" ht="12.75">
      <c r="D83" s="116" t="str">
        <f>VLOOKUP(E83,'PCWA Site Type'!$A$2:$C$42,3)</f>
        <v>lg</v>
      </c>
      <c r="E83" s="6">
        <v>29</v>
      </c>
      <c r="F83" s="79" t="s">
        <v>323</v>
      </c>
      <c r="G83" s="80">
        <v>39318</v>
      </c>
      <c r="H83" s="79"/>
      <c r="I83" s="83"/>
      <c r="J83" s="83"/>
      <c r="K83" s="83"/>
      <c r="L83" s="83"/>
      <c r="M83" s="83"/>
      <c r="N83" s="83"/>
      <c r="O83" s="79"/>
      <c r="P83" s="83"/>
      <c r="Q83" s="83"/>
      <c r="R83" s="83"/>
      <c r="S83" s="83"/>
      <c r="T83" s="83"/>
      <c r="U83" s="83"/>
      <c r="V83" s="79"/>
      <c r="W83" s="83"/>
      <c r="X83" s="83"/>
      <c r="Y83" s="83"/>
      <c r="Z83" s="83"/>
      <c r="AA83" s="83"/>
      <c r="AB83" s="83"/>
      <c r="AC83" s="79"/>
      <c r="AD83" s="79"/>
      <c r="AE83" s="79"/>
      <c r="AF83" s="87">
        <v>3</v>
      </c>
      <c r="AG83" s="82">
        <v>39318</v>
      </c>
      <c r="AH83" s="90" t="s">
        <v>142</v>
      </c>
      <c r="AI83" s="108" t="s">
        <v>142</v>
      </c>
      <c r="AJ83" s="90">
        <v>2</v>
      </c>
      <c r="AK83" s="84" t="s">
        <v>61</v>
      </c>
      <c r="AL83" s="90">
        <v>4</v>
      </c>
      <c r="AM83" s="108" t="s">
        <v>56</v>
      </c>
      <c r="AN83" s="108" t="s">
        <v>139</v>
      </c>
      <c r="AO83" s="83">
        <v>1</v>
      </c>
      <c r="AP83" s="85">
        <v>1.1</v>
      </c>
      <c r="AQ83" s="108" t="s">
        <v>54</v>
      </c>
      <c r="AR83" s="108" t="s">
        <v>54</v>
      </c>
      <c r="AS83" s="107">
        <v>0.4</v>
      </c>
      <c r="AT83" s="85">
        <v>0.4</v>
      </c>
      <c r="AU83" s="85">
        <v>0.06</v>
      </c>
      <c r="AV83" s="85">
        <v>0.06</v>
      </c>
      <c r="AW83" s="83">
        <v>22.5</v>
      </c>
      <c r="AX83" s="108" t="s">
        <v>341</v>
      </c>
      <c r="AY83" s="108" t="s">
        <v>342</v>
      </c>
      <c r="AZ83" s="79"/>
      <c r="BA83" s="79"/>
      <c r="BB83" s="79"/>
      <c r="BC83" s="79"/>
      <c r="BD83" s="79"/>
      <c r="BE83" s="116">
        <f t="shared" si="10"/>
        <v>0.4</v>
      </c>
      <c r="BF83" s="116">
        <f t="shared" si="11"/>
        <v>0.06</v>
      </c>
      <c r="BK83" s="125"/>
      <c r="BP83" s="79"/>
      <c r="BQ83" s="79"/>
      <c r="BR83" s="108"/>
      <c r="BS83" s="79"/>
    </row>
    <row r="84" spans="4:71" ht="12.75">
      <c r="D84" s="116" t="str">
        <f>VLOOKUP(E84,'PCWA Site Type'!$A$2:$C$42,3)</f>
        <v>lg</v>
      </c>
      <c r="E84" s="6">
        <v>29</v>
      </c>
      <c r="F84" s="79" t="s">
        <v>323</v>
      </c>
      <c r="G84" s="86">
        <v>39318</v>
      </c>
      <c r="H84" s="87"/>
      <c r="I84" s="90"/>
      <c r="J84" s="90"/>
      <c r="K84" s="90"/>
      <c r="L84" s="90"/>
      <c r="M84" s="90"/>
      <c r="N84" s="90"/>
      <c r="O84" s="87"/>
      <c r="P84" s="90"/>
      <c r="Q84" s="90"/>
      <c r="R84" s="90"/>
      <c r="S84" s="90"/>
      <c r="T84" s="90"/>
      <c r="U84" s="90"/>
      <c r="V84" s="87"/>
      <c r="W84" s="90"/>
      <c r="X84" s="90"/>
      <c r="Y84" s="90"/>
      <c r="Z84" s="90"/>
      <c r="AA84" s="90"/>
      <c r="AB84" s="90"/>
      <c r="AC84" s="87"/>
      <c r="AD84" s="87"/>
      <c r="AE84" s="87"/>
      <c r="AF84" s="87">
        <v>3</v>
      </c>
      <c r="AG84" s="89">
        <v>39318</v>
      </c>
      <c r="AH84" s="90" t="s">
        <v>142</v>
      </c>
      <c r="AI84" s="108" t="s">
        <v>142</v>
      </c>
      <c r="AJ84" s="90">
        <v>1</v>
      </c>
      <c r="AK84" s="90">
        <v>43</v>
      </c>
      <c r="AL84" s="91" t="s">
        <v>264</v>
      </c>
      <c r="AM84" s="108" t="s">
        <v>56</v>
      </c>
      <c r="AN84" s="87"/>
      <c r="AO84" s="87"/>
      <c r="AP84" s="92">
        <v>2.4</v>
      </c>
      <c r="AQ84" s="107" t="s">
        <v>54</v>
      </c>
      <c r="AR84" s="107" t="s">
        <v>54</v>
      </c>
      <c r="AS84" s="108">
        <v>0.68</v>
      </c>
      <c r="AT84" s="92"/>
      <c r="AU84" s="92">
        <v>0.14</v>
      </c>
      <c r="AV84" s="92">
        <v>0</v>
      </c>
      <c r="AW84" s="83">
        <v>22.5</v>
      </c>
      <c r="AX84" s="108" t="s">
        <v>225</v>
      </c>
      <c r="AY84" s="108" t="s">
        <v>342</v>
      </c>
      <c r="AZ84" s="87" t="s">
        <v>346</v>
      </c>
      <c r="BA84" s="79"/>
      <c r="BB84" s="79"/>
      <c r="BC84" s="79"/>
      <c r="BD84" s="87"/>
      <c r="BE84" s="116">
        <f t="shared" si="10"/>
        <v>0.68</v>
      </c>
      <c r="BF84" s="116">
        <f t="shared" si="11"/>
        <v>0.14</v>
      </c>
      <c r="BK84" s="125"/>
      <c r="BP84" s="79"/>
      <c r="BQ84" s="79"/>
      <c r="BR84" s="107"/>
      <c r="BS84" s="79"/>
    </row>
    <row r="85" spans="4:71" ht="12.75">
      <c r="D85" s="116" t="str">
        <f>VLOOKUP(E85,'PCWA Site Type'!$A$2:$C$42,3)</f>
        <v>lg</v>
      </c>
      <c r="E85" s="6">
        <v>29</v>
      </c>
      <c r="F85" s="79" t="s">
        <v>323</v>
      </c>
      <c r="G85" s="80">
        <v>39318</v>
      </c>
      <c r="H85" s="79"/>
      <c r="I85" s="83"/>
      <c r="J85" s="83"/>
      <c r="K85" s="83"/>
      <c r="L85" s="83"/>
      <c r="M85" s="83"/>
      <c r="N85" s="83"/>
      <c r="O85" s="79"/>
      <c r="P85" s="83"/>
      <c r="Q85" s="83"/>
      <c r="R85" s="83"/>
      <c r="S85" s="83"/>
      <c r="T85" s="83"/>
      <c r="U85" s="83"/>
      <c r="V85" s="79"/>
      <c r="W85" s="83"/>
      <c r="X85" s="83"/>
      <c r="Y85" s="83"/>
      <c r="Z85" s="83"/>
      <c r="AA85" s="83"/>
      <c r="AB85" s="83"/>
      <c r="AC85" s="79"/>
      <c r="AD85" s="79"/>
      <c r="AE85" s="79"/>
      <c r="AF85" s="87">
        <v>3</v>
      </c>
      <c r="AG85" s="82">
        <v>39318</v>
      </c>
      <c r="AH85" s="90" t="s">
        <v>142</v>
      </c>
      <c r="AI85" s="108" t="s">
        <v>142</v>
      </c>
      <c r="AJ85" s="90">
        <v>1</v>
      </c>
      <c r="AK85" s="90">
        <v>44</v>
      </c>
      <c r="AL85" s="84" t="s">
        <v>264</v>
      </c>
      <c r="AM85" s="108" t="s">
        <v>56</v>
      </c>
      <c r="AN85" s="79"/>
      <c r="AO85" s="79"/>
      <c r="AP85" s="85">
        <v>1</v>
      </c>
      <c r="AQ85" s="108" t="s">
        <v>54</v>
      </c>
      <c r="AR85" s="108" t="s">
        <v>54</v>
      </c>
      <c r="AS85" s="107">
        <v>0.3</v>
      </c>
      <c r="AT85" s="85"/>
      <c r="AU85" s="85">
        <v>0.07</v>
      </c>
      <c r="AV85" s="92">
        <v>0</v>
      </c>
      <c r="AW85" s="83">
        <v>22.5</v>
      </c>
      <c r="AX85" s="108" t="s">
        <v>225</v>
      </c>
      <c r="AY85" s="108" t="s">
        <v>342</v>
      </c>
      <c r="AZ85" s="79" t="s">
        <v>346</v>
      </c>
      <c r="BA85" s="79"/>
      <c r="BB85" s="79"/>
      <c r="BC85" s="79"/>
      <c r="BD85" s="79"/>
      <c r="BE85" s="116">
        <f t="shared" si="10"/>
        <v>0.3</v>
      </c>
      <c r="BF85" s="116">
        <f t="shared" si="11"/>
        <v>0.07</v>
      </c>
      <c r="BK85" s="125"/>
      <c r="BP85" s="79"/>
      <c r="BQ85" s="79"/>
      <c r="BR85" s="108"/>
      <c r="BS85" s="79"/>
    </row>
    <row r="86" spans="4:71" ht="12.75">
      <c r="D86" s="116" t="str">
        <f>VLOOKUP(E86,'PCWA Site Type'!$A$2:$C$42,3)</f>
        <v>lg</v>
      </c>
      <c r="E86" s="6">
        <v>29</v>
      </c>
      <c r="F86" s="79" t="s">
        <v>323</v>
      </c>
      <c r="G86" s="80">
        <v>39318</v>
      </c>
      <c r="H86" s="79"/>
      <c r="I86" s="83"/>
      <c r="J86" s="83"/>
      <c r="K86" s="83"/>
      <c r="L86" s="83"/>
      <c r="M86" s="83"/>
      <c r="N86" s="83"/>
      <c r="O86" s="79"/>
      <c r="P86" s="83"/>
      <c r="Q86" s="83"/>
      <c r="R86" s="83"/>
      <c r="S86" s="83"/>
      <c r="T86" s="83"/>
      <c r="U86" s="83"/>
      <c r="V86" s="79"/>
      <c r="W86" s="83"/>
      <c r="X86" s="83"/>
      <c r="Y86" s="83"/>
      <c r="Z86" s="83"/>
      <c r="AA86" s="83"/>
      <c r="AB86" s="83"/>
      <c r="AC86" s="79"/>
      <c r="AD86" s="79"/>
      <c r="AE86" s="79"/>
      <c r="AF86" s="87">
        <v>3</v>
      </c>
      <c r="AG86" s="82">
        <v>39318</v>
      </c>
      <c r="AH86" s="90" t="s">
        <v>142</v>
      </c>
      <c r="AI86" s="108" t="s">
        <v>142</v>
      </c>
      <c r="AJ86" s="90">
        <v>2</v>
      </c>
      <c r="AK86" s="90">
        <v>44</v>
      </c>
      <c r="AL86" s="84" t="s">
        <v>264</v>
      </c>
      <c r="AM86" s="108" t="s">
        <v>56</v>
      </c>
      <c r="AN86" s="79"/>
      <c r="AO86" s="79"/>
      <c r="AP86" s="85">
        <v>0.9</v>
      </c>
      <c r="AQ86" s="107" t="s">
        <v>54</v>
      </c>
      <c r="AR86" s="107" t="s">
        <v>54</v>
      </c>
      <c r="AS86" s="107">
        <v>0.2</v>
      </c>
      <c r="AT86" s="85"/>
      <c r="AU86" s="92">
        <v>0</v>
      </c>
      <c r="AV86" s="92">
        <v>0</v>
      </c>
      <c r="AW86" s="83">
        <v>22.5</v>
      </c>
      <c r="AX86" s="108" t="s">
        <v>225</v>
      </c>
      <c r="AY86" s="108" t="s">
        <v>342</v>
      </c>
      <c r="AZ86" s="79" t="s">
        <v>346</v>
      </c>
      <c r="BA86" s="79"/>
      <c r="BB86" s="79"/>
      <c r="BC86" s="79"/>
      <c r="BD86" s="79"/>
      <c r="BE86" s="116">
        <f t="shared" si="10"/>
        <v>0.2</v>
      </c>
      <c r="BF86" s="116">
        <f t="shared" si="11"/>
        <v>0</v>
      </c>
      <c r="BK86" s="125"/>
      <c r="BP86" s="79"/>
      <c r="BQ86" s="79"/>
      <c r="BR86" s="107"/>
      <c r="BS86" s="79"/>
    </row>
    <row r="87" spans="4:71" ht="12.75">
      <c r="D87" s="116" t="str">
        <f>VLOOKUP(E87,'PCWA Site Type'!$A$2:$C$42,3)</f>
        <v>lg</v>
      </c>
      <c r="E87" s="6">
        <v>29</v>
      </c>
      <c r="F87" s="79" t="s">
        <v>323</v>
      </c>
      <c r="G87" s="80">
        <v>39318</v>
      </c>
      <c r="H87" s="79"/>
      <c r="I87" s="83"/>
      <c r="J87" s="83"/>
      <c r="K87" s="83"/>
      <c r="L87" s="83"/>
      <c r="M87" s="83"/>
      <c r="N87" s="83"/>
      <c r="O87" s="79"/>
      <c r="P87" s="83"/>
      <c r="Q87" s="83"/>
      <c r="R87" s="83"/>
      <c r="S87" s="83"/>
      <c r="T87" s="83"/>
      <c r="U87" s="83"/>
      <c r="V87" s="79"/>
      <c r="W87" s="83"/>
      <c r="X87" s="83"/>
      <c r="Y87" s="83"/>
      <c r="Z87" s="83"/>
      <c r="AA87" s="83"/>
      <c r="AB87" s="83"/>
      <c r="AC87" s="79"/>
      <c r="AD87" s="79"/>
      <c r="AE87" s="79"/>
      <c r="AF87" s="87">
        <v>3</v>
      </c>
      <c r="AG87" s="82">
        <v>39318</v>
      </c>
      <c r="AH87" s="90" t="s">
        <v>142</v>
      </c>
      <c r="AI87" s="108" t="s">
        <v>142</v>
      </c>
      <c r="AJ87" s="90">
        <v>1</v>
      </c>
      <c r="AK87" s="90">
        <v>44</v>
      </c>
      <c r="AL87" s="84" t="s">
        <v>264</v>
      </c>
      <c r="AM87" s="108" t="s">
        <v>56</v>
      </c>
      <c r="AN87" s="79"/>
      <c r="AO87" s="79"/>
      <c r="AP87" s="85">
        <v>1</v>
      </c>
      <c r="AQ87" s="108" t="s">
        <v>54</v>
      </c>
      <c r="AR87" s="108" t="s">
        <v>54</v>
      </c>
      <c r="AS87" s="107">
        <v>0.3</v>
      </c>
      <c r="AT87" s="85"/>
      <c r="AU87" s="85">
        <v>0.11</v>
      </c>
      <c r="AV87" s="92">
        <v>0</v>
      </c>
      <c r="AW87" s="83">
        <v>22.5</v>
      </c>
      <c r="AX87" s="108" t="s">
        <v>225</v>
      </c>
      <c r="AY87" s="108" t="s">
        <v>342</v>
      </c>
      <c r="AZ87" s="79" t="s">
        <v>346</v>
      </c>
      <c r="BA87" s="79"/>
      <c r="BB87" s="79"/>
      <c r="BC87" s="79"/>
      <c r="BD87" s="79"/>
      <c r="BE87" s="116">
        <f t="shared" si="10"/>
        <v>0.3</v>
      </c>
      <c r="BF87" s="116">
        <f t="shared" si="11"/>
        <v>0.11</v>
      </c>
      <c r="BK87" s="125"/>
      <c r="BP87" s="79"/>
      <c r="BQ87" s="79"/>
      <c r="BR87" s="108"/>
      <c r="BS87" s="79"/>
    </row>
    <row r="88" spans="4:71" ht="12.75">
      <c r="D88" s="116" t="str">
        <f>VLOOKUP(E88,'PCWA Site Type'!$A$2:$C$42,3)</f>
        <v>lg</v>
      </c>
      <c r="E88" s="6">
        <v>29</v>
      </c>
      <c r="F88" s="79" t="s">
        <v>323</v>
      </c>
      <c r="G88" s="80">
        <v>39318</v>
      </c>
      <c r="H88" s="79"/>
      <c r="I88" s="83"/>
      <c r="J88" s="83"/>
      <c r="K88" s="83"/>
      <c r="L88" s="83"/>
      <c r="M88" s="83"/>
      <c r="N88" s="83"/>
      <c r="O88" s="79"/>
      <c r="P88" s="83"/>
      <c r="Q88" s="83"/>
      <c r="R88" s="83"/>
      <c r="S88" s="83"/>
      <c r="T88" s="83"/>
      <c r="U88" s="83"/>
      <c r="V88" s="79"/>
      <c r="W88" s="83"/>
      <c r="X88" s="83"/>
      <c r="Y88" s="83"/>
      <c r="Z88" s="83"/>
      <c r="AA88" s="83"/>
      <c r="AB88" s="83"/>
      <c r="AC88" s="79"/>
      <c r="AD88" s="79"/>
      <c r="AE88" s="79"/>
      <c r="AF88" s="87">
        <v>3</v>
      </c>
      <c r="AG88" s="82">
        <v>39318</v>
      </c>
      <c r="AH88" s="90" t="s">
        <v>142</v>
      </c>
      <c r="AI88" s="108" t="s">
        <v>142</v>
      </c>
      <c r="AJ88" s="90">
        <v>1</v>
      </c>
      <c r="AK88" s="84" t="s">
        <v>60</v>
      </c>
      <c r="AL88" s="90">
        <v>4</v>
      </c>
      <c r="AM88" s="108" t="s">
        <v>56</v>
      </c>
      <c r="AN88" s="79"/>
      <c r="AO88" s="79"/>
      <c r="AP88" s="85">
        <v>0.9</v>
      </c>
      <c r="AQ88" s="107" t="s">
        <v>54</v>
      </c>
      <c r="AR88" s="107" t="s">
        <v>54</v>
      </c>
      <c r="AS88" s="107">
        <v>0.19</v>
      </c>
      <c r="AT88" s="85"/>
      <c r="AU88" s="92">
        <v>0</v>
      </c>
      <c r="AV88" s="92">
        <v>0</v>
      </c>
      <c r="AW88" s="83">
        <v>22.5</v>
      </c>
      <c r="AX88" s="108" t="s">
        <v>225</v>
      </c>
      <c r="AY88" s="108" t="s">
        <v>342</v>
      </c>
      <c r="AZ88" s="79" t="s">
        <v>347</v>
      </c>
      <c r="BA88" s="79"/>
      <c r="BB88" s="79"/>
      <c r="BC88" s="79"/>
      <c r="BD88" s="79"/>
      <c r="BE88" s="116">
        <f t="shared" si="10"/>
        <v>0.19</v>
      </c>
      <c r="BF88" s="116">
        <f t="shared" si="11"/>
        <v>0</v>
      </c>
      <c r="BK88" s="125"/>
      <c r="BP88" s="79"/>
      <c r="BQ88" s="79"/>
      <c r="BR88" s="107"/>
      <c r="BS88" s="79"/>
    </row>
    <row r="89" spans="4:71" ht="12.75">
      <c r="D89" s="116" t="str">
        <f>VLOOKUP(E89,'PCWA Site Type'!$A$2:$C$42,3)</f>
        <v>lg</v>
      </c>
      <c r="E89" s="6">
        <v>29</v>
      </c>
      <c r="F89" s="79" t="s">
        <v>323</v>
      </c>
      <c r="G89" s="80">
        <v>39318</v>
      </c>
      <c r="H89" s="79"/>
      <c r="I89" s="83"/>
      <c r="J89" s="83"/>
      <c r="K89" s="83"/>
      <c r="L89" s="83"/>
      <c r="M89" s="83"/>
      <c r="N89" s="83"/>
      <c r="O89" s="79"/>
      <c r="P89" s="83"/>
      <c r="Q89" s="83"/>
      <c r="R89" s="83"/>
      <c r="S89" s="83"/>
      <c r="T89" s="83"/>
      <c r="U89" s="83"/>
      <c r="V89" s="79"/>
      <c r="W89" s="83"/>
      <c r="X89" s="83"/>
      <c r="Y89" s="83"/>
      <c r="Z89" s="83"/>
      <c r="AA89" s="83"/>
      <c r="AB89" s="83"/>
      <c r="AC89" s="79"/>
      <c r="AD89" s="79"/>
      <c r="AE89" s="79"/>
      <c r="AF89" s="87">
        <v>3</v>
      </c>
      <c r="AG89" s="82"/>
      <c r="AH89" s="90" t="s">
        <v>142</v>
      </c>
      <c r="AI89" s="108" t="s">
        <v>142</v>
      </c>
      <c r="AJ89" s="90">
        <v>1</v>
      </c>
      <c r="AK89" s="79">
        <v>42</v>
      </c>
      <c r="AL89" s="84" t="s">
        <v>264</v>
      </c>
      <c r="AM89" s="108" t="s">
        <v>59</v>
      </c>
      <c r="AN89" s="79" t="s">
        <v>139</v>
      </c>
      <c r="AO89" s="79">
        <v>1</v>
      </c>
      <c r="AP89" s="85">
        <v>1.4</v>
      </c>
      <c r="AQ89" s="79" t="s">
        <v>54</v>
      </c>
      <c r="AR89" s="79" t="s">
        <v>54</v>
      </c>
      <c r="AS89" s="79">
        <v>0.22</v>
      </c>
      <c r="AT89" s="85">
        <v>0.22</v>
      </c>
      <c r="AU89" s="85">
        <v>0.04</v>
      </c>
      <c r="AV89" s="85">
        <v>0.04</v>
      </c>
      <c r="AW89" s="83">
        <v>22.5</v>
      </c>
      <c r="AX89" s="108" t="s">
        <v>225</v>
      </c>
      <c r="AY89" s="108" t="s">
        <v>342</v>
      </c>
      <c r="AZ89" s="79"/>
      <c r="BA89" s="79"/>
      <c r="BB89" s="79"/>
      <c r="BC89" s="79"/>
      <c r="BD89" s="79"/>
      <c r="BE89" s="116">
        <f t="shared" si="10"/>
        <v>0.22</v>
      </c>
      <c r="BF89" s="116">
        <f t="shared" si="11"/>
        <v>0.04</v>
      </c>
      <c r="BK89" s="125"/>
      <c r="BP89" s="79"/>
      <c r="BQ89" s="79"/>
      <c r="BR89" s="108"/>
      <c r="BS89" s="79"/>
    </row>
    <row r="90" spans="4:71" ht="12.75">
      <c r="D90" s="116" t="str">
        <f>VLOOKUP(E90,'PCWA Site Type'!$A$2:$C$42,3)</f>
        <v>lg</v>
      </c>
      <c r="E90" s="6">
        <v>29</v>
      </c>
      <c r="F90" s="79" t="s">
        <v>323</v>
      </c>
      <c r="G90" s="80">
        <v>39318</v>
      </c>
      <c r="H90" s="79"/>
      <c r="I90" s="83"/>
      <c r="J90" s="83"/>
      <c r="K90" s="83"/>
      <c r="L90" s="83"/>
      <c r="M90" s="83"/>
      <c r="N90" s="83"/>
      <c r="O90" s="79"/>
      <c r="P90" s="83"/>
      <c r="Q90" s="83"/>
      <c r="R90" s="83"/>
      <c r="S90" s="83"/>
      <c r="T90" s="83"/>
      <c r="U90" s="83"/>
      <c r="V90" s="79"/>
      <c r="W90" s="83"/>
      <c r="X90" s="83"/>
      <c r="Y90" s="83"/>
      <c r="Z90" s="83"/>
      <c r="AA90" s="83"/>
      <c r="AB90" s="83"/>
      <c r="AC90" s="79"/>
      <c r="AD90" s="79"/>
      <c r="AE90" s="79"/>
      <c r="AF90" s="87">
        <v>3</v>
      </c>
      <c r="AG90" s="82">
        <v>39318</v>
      </c>
      <c r="AH90" s="90" t="s">
        <v>142</v>
      </c>
      <c r="AI90" s="108" t="s">
        <v>142</v>
      </c>
      <c r="AJ90" s="90">
        <v>5</v>
      </c>
      <c r="AK90" s="79">
        <v>44</v>
      </c>
      <c r="AL90" s="84" t="s">
        <v>349</v>
      </c>
      <c r="AM90" s="108" t="s">
        <v>59</v>
      </c>
      <c r="AN90" s="79" t="s">
        <v>139</v>
      </c>
      <c r="AO90" s="79">
        <v>1</v>
      </c>
      <c r="AP90" s="85"/>
      <c r="AQ90" s="79" t="s">
        <v>133</v>
      </c>
      <c r="AR90" s="79" t="s">
        <v>54</v>
      </c>
      <c r="AS90" s="79">
        <v>0.5</v>
      </c>
      <c r="AT90" s="85">
        <v>0.5</v>
      </c>
      <c r="AU90" s="85">
        <v>0.2</v>
      </c>
      <c r="AV90" s="85">
        <v>0.2</v>
      </c>
      <c r="AW90" s="83">
        <v>22.5</v>
      </c>
      <c r="AX90" s="108" t="s">
        <v>225</v>
      </c>
      <c r="AY90" s="108" t="s">
        <v>342</v>
      </c>
      <c r="AZ90" s="79" t="s">
        <v>350</v>
      </c>
      <c r="BA90" s="79"/>
      <c r="BB90" s="79"/>
      <c r="BC90" s="79"/>
      <c r="BD90" s="79"/>
      <c r="BE90" s="116">
        <f t="shared" si="10"/>
        <v>0.5</v>
      </c>
      <c r="BF90" s="116">
        <f t="shared" si="11"/>
        <v>0.2</v>
      </c>
      <c r="BK90" s="125"/>
      <c r="BP90" s="79"/>
      <c r="BQ90" s="79"/>
      <c r="BR90" s="107"/>
      <c r="BS90" s="79"/>
    </row>
    <row r="91" spans="4:71" ht="12.75">
      <c r="D91" s="116" t="str">
        <f>VLOOKUP(E91,'PCWA Site Type'!$A$2:$C$42,3)</f>
        <v>lg</v>
      </c>
      <c r="E91" s="6">
        <v>29</v>
      </c>
      <c r="F91" s="79" t="s">
        <v>323</v>
      </c>
      <c r="G91" s="80">
        <v>39318</v>
      </c>
      <c r="H91" s="79"/>
      <c r="I91" s="83"/>
      <c r="J91" s="83"/>
      <c r="K91" s="83"/>
      <c r="L91" s="83"/>
      <c r="M91" s="83"/>
      <c r="N91" s="83"/>
      <c r="O91" s="79"/>
      <c r="P91" s="83"/>
      <c r="Q91" s="83"/>
      <c r="R91" s="83"/>
      <c r="S91" s="83"/>
      <c r="T91" s="83"/>
      <c r="U91" s="83"/>
      <c r="V91" s="79"/>
      <c r="W91" s="83"/>
      <c r="X91" s="83"/>
      <c r="Y91" s="83"/>
      <c r="Z91" s="83"/>
      <c r="AA91" s="83"/>
      <c r="AB91" s="83"/>
      <c r="AC91" s="79"/>
      <c r="AD91" s="79"/>
      <c r="AE91" s="79"/>
      <c r="AF91" s="87">
        <v>3</v>
      </c>
      <c r="AG91" s="82">
        <v>39318</v>
      </c>
      <c r="AH91" s="90" t="s">
        <v>142</v>
      </c>
      <c r="AI91" s="108" t="s">
        <v>142</v>
      </c>
      <c r="AJ91" s="90">
        <v>4</v>
      </c>
      <c r="AK91" s="79">
        <v>38</v>
      </c>
      <c r="AL91" s="84" t="s">
        <v>349</v>
      </c>
      <c r="AM91" s="108" t="s">
        <v>59</v>
      </c>
      <c r="AN91" s="79" t="s">
        <v>139</v>
      </c>
      <c r="AO91" s="79">
        <v>1</v>
      </c>
      <c r="AP91" s="85">
        <v>1</v>
      </c>
      <c r="AQ91" s="79" t="s">
        <v>133</v>
      </c>
      <c r="AR91" s="79" t="s">
        <v>54</v>
      </c>
      <c r="AS91" s="79">
        <v>0.5</v>
      </c>
      <c r="AT91" s="85">
        <v>0.5</v>
      </c>
      <c r="AU91" s="85">
        <v>0.2</v>
      </c>
      <c r="AV91" s="85">
        <v>0.2</v>
      </c>
      <c r="AW91" s="83">
        <v>22.5</v>
      </c>
      <c r="AX91" s="108" t="s">
        <v>225</v>
      </c>
      <c r="AY91" s="108" t="s">
        <v>342</v>
      </c>
      <c r="AZ91" s="79" t="s">
        <v>350</v>
      </c>
      <c r="BA91" s="79"/>
      <c r="BB91" s="79"/>
      <c r="BC91" s="79"/>
      <c r="BD91" s="79"/>
      <c r="BE91" s="116">
        <f t="shared" si="10"/>
        <v>0.5</v>
      </c>
      <c r="BF91" s="116">
        <f t="shared" si="11"/>
        <v>0.2</v>
      </c>
      <c r="BK91" s="125"/>
      <c r="BP91" s="79"/>
      <c r="BQ91" s="79"/>
      <c r="BR91" s="108"/>
      <c r="BS91" s="79"/>
    </row>
    <row r="92" spans="4:71" ht="12.75">
      <c r="D92" s="116" t="str">
        <f>VLOOKUP(E92,'PCWA Site Type'!$A$2:$C$42,3)</f>
        <v>lg</v>
      </c>
      <c r="E92" s="6">
        <v>29</v>
      </c>
      <c r="F92" s="79" t="s">
        <v>323</v>
      </c>
      <c r="G92" s="80">
        <v>39318</v>
      </c>
      <c r="H92" s="79"/>
      <c r="I92" s="83"/>
      <c r="J92" s="83"/>
      <c r="K92" s="83"/>
      <c r="L92" s="83"/>
      <c r="M92" s="83"/>
      <c r="N92" s="83"/>
      <c r="O92" s="79"/>
      <c r="P92" s="83"/>
      <c r="Q92" s="83"/>
      <c r="R92" s="83"/>
      <c r="S92" s="83"/>
      <c r="T92" s="83"/>
      <c r="U92" s="83"/>
      <c r="V92" s="79"/>
      <c r="W92" s="83"/>
      <c r="X92" s="83"/>
      <c r="Y92" s="83"/>
      <c r="Z92" s="83"/>
      <c r="AA92" s="83"/>
      <c r="AB92" s="83"/>
      <c r="AC92" s="79"/>
      <c r="AD92" s="79"/>
      <c r="AE92" s="79"/>
      <c r="AF92" s="87">
        <v>3</v>
      </c>
      <c r="AG92" s="82">
        <v>39318</v>
      </c>
      <c r="AH92" s="90" t="s">
        <v>142</v>
      </c>
      <c r="AI92" s="108" t="s">
        <v>142</v>
      </c>
      <c r="AJ92" s="90">
        <v>4</v>
      </c>
      <c r="AK92" s="79">
        <v>44</v>
      </c>
      <c r="AL92" s="84" t="s">
        <v>74</v>
      </c>
      <c r="AM92" s="108" t="s">
        <v>59</v>
      </c>
      <c r="AN92" s="79" t="s">
        <v>139</v>
      </c>
      <c r="AO92" s="79">
        <v>1</v>
      </c>
      <c r="AP92" s="85">
        <v>1</v>
      </c>
      <c r="AQ92" s="79" t="s">
        <v>133</v>
      </c>
      <c r="AR92" s="79" t="s">
        <v>54</v>
      </c>
      <c r="AS92" s="79">
        <v>2.5</v>
      </c>
      <c r="AT92" s="85">
        <v>2.5</v>
      </c>
      <c r="AU92" s="92">
        <v>0</v>
      </c>
      <c r="AV92" s="92">
        <v>0</v>
      </c>
      <c r="AW92" s="83">
        <v>22.5</v>
      </c>
      <c r="AX92" s="108" t="s">
        <v>225</v>
      </c>
      <c r="AY92" s="108" t="s">
        <v>351</v>
      </c>
      <c r="AZ92" s="79" t="s">
        <v>352</v>
      </c>
      <c r="BA92" s="79"/>
      <c r="BB92" s="79"/>
      <c r="BC92" s="79"/>
      <c r="BD92" s="79"/>
      <c r="BE92" s="116">
        <f t="shared" si="10"/>
        <v>2.5</v>
      </c>
      <c r="BF92" s="116">
        <f t="shared" si="11"/>
        <v>0</v>
      </c>
      <c r="BK92" s="125"/>
      <c r="BP92" s="79"/>
      <c r="BQ92" s="79"/>
      <c r="BR92" s="107"/>
      <c r="BS92" s="79"/>
    </row>
    <row r="93" spans="4:71" ht="12.75">
      <c r="D93" s="116" t="str">
        <f>VLOOKUP(E93,'PCWA Site Type'!$A$2:$C$42,3)</f>
        <v>lg</v>
      </c>
      <c r="E93" s="6">
        <v>29</v>
      </c>
      <c r="F93" s="79" t="s">
        <v>323</v>
      </c>
      <c r="G93" s="80">
        <v>39318</v>
      </c>
      <c r="H93" s="79"/>
      <c r="I93" s="83"/>
      <c r="J93" s="83"/>
      <c r="K93" s="83"/>
      <c r="L93" s="83"/>
      <c r="M93" s="83"/>
      <c r="N93" s="83"/>
      <c r="O93" s="79"/>
      <c r="P93" s="83"/>
      <c r="Q93" s="83"/>
      <c r="R93" s="83"/>
      <c r="S93" s="83"/>
      <c r="T93" s="83"/>
      <c r="U93" s="83"/>
      <c r="V93" s="79"/>
      <c r="W93" s="83"/>
      <c r="X93" s="83"/>
      <c r="Y93" s="83"/>
      <c r="Z93" s="83"/>
      <c r="AA93" s="83"/>
      <c r="AB93" s="83"/>
      <c r="AC93" s="79"/>
      <c r="AD93" s="79"/>
      <c r="AE93" s="79"/>
      <c r="AF93" s="87">
        <v>3</v>
      </c>
      <c r="AG93" s="82">
        <v>39318</v>
      </c>
      <c r="AH93" s="90" t="s">
        <v>142</v>
      </c>
      <c r="AI93" s="108" t="s">
        <v>142</v>
      </c>
      <c r="AJ93" s="90">
        <v>5</v>
      </c>
      <c r="AK93" s="79">
        <v>40</v>
      </c>
      <c r="AL93" s="84" t="s">
        <v>74</v>
      </c>
      <c r="AM93" s="108" t="s">
        <v>59</v>
      </c>
      <c r="AN93" s="79" t="s">
        <v>139</v>
      </c>
      <c r="AO93" s="79">
        <v>1</v>
      </c>
      <c r="AP93" s="85">
        <v>12.5</v>
      </c>
      <c r="AQ93" s="79" t="s">
        <v>133</v>
      </c>
      <c r="AR93" s="79" t="s">
        <v>54</v>
      </c>
      <c r="AS93" s="79">
        <v>2.5</v>
      </c>
      <c r="AT93" s="85">
        <v>2.5</v>
      </c>
      <c r="AU93" s="92">
        <v>0</v>
      </c>
      <c r="AV93" s="92">
        <v>0</v>
      </c>
      <c r="AW93" s="83">
        <v>22.5</v>
      </c>
      <c r="AX93" s="108" t="s">
        <v>225</v>
      </c>
      <c r="AY93" s="108" t="s">
        <v>351</v>
      </c>
      <c r="AZ93" s="79" t="s">
        <v>352</v>
      </c>
      <c r="BA93" s="79"/>
      <c r="BB93" s="79"/>
      <c r="BC93" s="79"/>
      <c r="BD93" s="79"/>
      <c r="BE93" s="116">
        <f t="shared" si="10"/>
        <v>2.5</v>
      </c>
      <c r="BF93" s="116">
        <f t="shared" si="11"/>
        <v>0</v>
      </c>
      <c r="BK93" s="125"/>
      <c r="BP93" s="79"/>
      <c r="BQ93" s="79"/>
      <c r="BR93" s="108"/>
      <c r="BS93" s="79"/>
    </row>
    <row r="94" spans="4:71" ht="12.75">
      <c r="D94" s="116" t="str">
        <f>VLOOKUP(E94,'PCWA Site Type'!$A$2:$C$42,3)</f>
        <v>lg</v>
      </c>
      <c r="E94" s="6">
        <v>29</v>
      </c>
      <c r="F94" s="79" t="s">
        <v>323</v>
      </c>
      <c r="G94" s="80">
        <v>39318</v>
      </c>
      <c r="H94" s="79"/>
      <c r="I94" s="83"/>
      <c r="J94" s="83"/>
      <c r="K94" s="83"/>
      <c r="L94" s="83"/>
      <c r="M94" s="83"/>
      <c r="N94" s="83"/>
      <c r="O94" s="79"/>
      <c r="P94" s="83"/>
      <c r="Q94" s="83"/>
      <c r="R94" s="83"/>
      <c r="S94" s="83"/>
      <c r="T94" s="83"/>
      <c r="U94" s="83"/>
      <c r="V94" s="79"/>
      <c r="W94" s="83"/>
      <c r="X94" s="83"/>
      <c r="Y94" s="83"/>
      <c r="Z94" s="83"/>
      <c r="AA94" s="83"/>
      <c r="AB94" s="83"/>
      <c r="AC94" s="79"/>
      <c r="AD94" s="79"/>
      <c r="AE94" s="79"/>
      <c r="AF94" s="87">
        <v>3</v>
      </c>
      <c r="AG94" s="82">
        <v>39318</v>
      </c>
      <c r="AH94" s="90" t="s">
        <v>142</v>
      </c>
      <c r="AI94" s="108" t="s">
        <v>142</v>
      </c>
      <c r="AJ94" s="90">
        <v>1</v>
      </c>
      <c r="AK94" s="84" t="s">
        <v>353</v>
      </c>
      <c r="AL94" s="79">
        <v>5</v>
      </c>
      <c r="AM94" s="108" t="s">
        <v>56</v>
      </c>
      <c r="AN94" s="79" t="s">
        <v>54</v>
      </c>
      <c r="AO94" s="79">
        <v>1</v>
      </c>
      <c r="AP94" s="85">
        <v>0.38</v>
      </c>
      <c r="AQ94" s="79" t="s">
        <v>133</v>
      </c>
      <c r="AR94" s="79" t="s">
        <v>54</v>
      </c>
      <c r="AS94" s="79">
        <v>0.3</v>
      </c>
      <c r="AT94" s="85">
        <v>0.3</v>
      </c>
      <c r="AU94" s="85">
        <v>0.07</v>
      </c>
      <c r="AV94" s="85">
        <v>0.07</v>
      </c>
      <c r="AW94" s="79"/>
      <c r="AX94" s="79" t="s">
        <v>230</v>
      </c>
      <c r="AY94" s="79" t="s">
        <v>354</v>
      </c>
      <c r="AZ94" s="79" t="s">
        <v>355</v>
      </c>
      <c r="BA94" s="79"/>
      <c r="BB94" s="79"/>
      <c r="BC94" s="79"/>
      <c r="BD94" s="79"/>
      <c r="BE94" s="116">
        <f t="shared" si="10"/>
        <v>0.3</v>
      </c>
      <c r="BF94" s="116">
        <f t="shared" si="11"/>
        <v>0.07</v>
      </c>
      <c r="BK94" s="125"/>
      <c r="BP94" s="79"/>
      <c r="BQ94" s="79"/>
      <c r="BR94" s="107"/>
      <c r="BS94" s="79"/>
    </row>
    <row r="95" spans="4:71" ht="12.75">
      <c r="D95" s="116" t="str">
        <f>VLOOKUP(E95,'PCWA Site Type'!$A$2:$C$42,3)</f>
        <v>lg</v>
      </c>
      <c r="E95" s="6">
        <v>29</v>
      </c>
      <c r="F95" s="79" t="s">
        <v>323</v>
      </c>
      <c r="G95" s="80">
        <v>39318</v>
      </c>
      <c r="H95" s="79"/>
      <c r="I95" s="83"/>
      <c r="J95" s="83"/>
      <c r="K95" s="83"/>
      <c r="L95" s="83"/>
      <c r="M95" s="83"/>
      <c r="N95" s="83"/>
      <c r="O95" s="79"/>
      <c r="P95" s="83"/>
      <c r="Q95" s="83"/>
      <c r="R95" s="83"/>
      <c r="S95" s="83"/>
      <c r="T95" s="83"/>
      <c r="U95" s="83"/>
      <c r="V95" s="79"/>
      <c r="W95" s="83"/>
      <c r="X95" s="83"/>
      <c r="Y95" s="83"/>
      <c r="Z95" s="83"/>
      <c r="AA95" s="83"/>
      <c r="AB95" s="83"/>
      <c r="AC95" s="79"/>
      <c r="AD95" s="79"/>
      <c r="AE95" s="79"/>
      <c r="AF95" s="87">
        <v>3</v>
      </c>
      <c r="AG95" s="82">
        <v>39318</v>
      </c>
      <c r="AH95" s="90" t="s">
        <v>142</v>
      </c>
      <c r="AI95" s="108" t="s">
        <v>142</v>
      </c>
      <c r="AJ95" s="90">
        <v>1</v>
      </c>
      <c r="AK95" s="84" t="s">
        <v>60</v>
      </c>
      <c r="AL95" s="79">
        <v>5</v>
      </c>
      <c r="AM95" s="108" t="s">
        <v>56</v>
      </c>
      <c r="AN95" s="79" t="s">
        <v>54</v>
      </c>
      <c r="AO95" s="79">
        <v>1</v>
      </c>
      <c r="AP95" s="85">
        <v>0.1</v>
      </c>
      <c r="AQ95" s="79" t="s">
        <v>133</v>
      </c>
      <c r="AR95" s="79" t="s">
        <v>54</v>
      </c>
      <c r="AS95" s="79">
        <v>0.4</v>
      </c>
      <c r="AT95" s="85">
        <v>0.4</v>
      </c>
      <c r="AU95" s="85">
        <v>0.04</v>
      </c>
      <c r="AV95" s="85">
        <v>0.04</v>
      </c>
      <c r="AW95" s="79"/>
      <c r="AX95" s="108" t="s">
        <v>341</v>
      </c>
      <c r="AY95" s="79" t="s">
        <v>354</v>
      </c>
      <c r="AZ95" s="79"/>
      <c r="BA95" s="79"/>
      <c r="BB95" s="79"/>
      <c r="BC95" s="79"/>
      <c r="BD95" s="79"/>
      <c r="BE95" s="116">
        <f t="shared" si="10"/>
        <v>0.4</v>
      </c>
      <c r="BF95" s="116">
        <f t="shared" si="11"/>
        <v>0.04</v>
      </c>
      <c r="BK95" s="125"/>
      <c r="BP95" s="79"/>
      <c r="BQ95" s="79"/>
      <c r="BR95" s="79"/>
      <c r="BS95" s="79"/>
    </row>
    <row r="96" spans="4:71" ht="12.75">
      <c r="D96" s="116" t="str">
        <f>VLOOKUP(E96,'PCWA Site Type'!$A$2:$C$42,3)</f>
        <v>lg</v>
      </c>
      <c r="E96" s="6">
        <v>29</v>
      </c>
      <c r="F96" s="79" t="s">
        <v>323</v>
      </c>
      <c r="G96" s="80">
        <v>39318</v>
      </c>
      <c r="H96" s="79"/>
      <c r="I96" s="83"/>
      <c r="J96" s="83"/>
      <c r="K96" s="83"/>
      <c r="L96" s="83"/>
      <c r="M96" s="83"/>
      <c r="N96" s="83"/>
      <c r="O96" s="79"/>
      <c r="P96" s="83"/>
      <c r="Q96" s="83"/>
      <c r="R96" s="83"/>
      <c r="S96" s="83"/>
      <c r="T96" s="83"/>
      <c r="U96" s="83"/>
      <c r="V96" s="79"/>
      <c r="W96" s="83"/>
      <c r="X96" s="83"/>
      <c r="Y96" s="83"/>
      <c r="Z96" s="83"/>
      <c r="AA96" s="83"/>
      <c r="AB96" s="83"/>
      <c r="AC96" s="79"/>
      <c r="AD96" s="79"/>
      <c r="AE96" s="79"/>
      <c r="AF96" s="87">
        <v>3</v>
      </c>
      <c r="AG96" s="82">
        <v>39318</v>
      </c>
      <c r="AH96" s="90" t="s">
        <v>142</v>
      </c>
      <c r="AI96" s="108" t="s">
        <v>142</v>
      </c>
      <c r="AJ96" s="90">
        <v>1</v>
      </c>
      <c r="AK96" s="84" t="s">
        <v>320</v>
      </c>
      <c r="AL96" s="79">
        <v>5</v>
      </c>
      <c r="AM96" s="108" t="s">
        <v>56</v>
      </c>
      <c r="AN96" s="79" t="s">
        <v>54</v>
      </c>
      <c r="AO96" s="79">
        <v>1</v>
      </c>
      <c r="AP96" s="85">
        <v>0.23</v>
      </c>
      <c r="AQ96" s="79" t="s">
        <v>133</v>
      </c>
      <c r="AR96" s="79" t="s">
        <v>54</v>
      </c>
      <c r="AS96" s="79">
        <v>0.5</v>
      </c>
      <c r="AT96" s="85">
        <v>0.5</v>
      </c>
      <c r="AU96" s="92">
        <v>0</v>
      </c>
      <c r="AV96" s="92">
        <v>0</v>
      </c>
      <c r="AW96" s="79"/>
      <c r="AX96" s="108" t="s">
        <v>341</v>
      </c>
      <c r="AY96" s="79" t="s">
        <v>354</v>
      </c>
      <c r="AZ96" s="79"/>
      <c r="BA96" s="79"/>
      <c r="BB96" s="79"/>
      <c r="BC96" s="79"/>
      <c r="BD96" s="79"/>
      <c r="BE96" s="116">
        <f t="shared" si="10"/>
        <v>0.5</v>
      </c>
      <c r="BF96" s="116">
        <f t="shared" si="11"/>
        <v>0</v>
      </c>
      <c r="BK96" s="125"/>
      <c r="BP96" s="79"/>
      <c r="BQ96" s="79"/>
      <c r="BR96" s="79"/>
      <c r="BS96" s="79"/>
    </row>
    <row r="97" spans="4:71" ht="12.75">
      <c r="D97" s="116" t="str">
        <f>VLOOKUP(E97,'PCWA Site Type'!$A$2:$C$42,3)</f>
        <v>lg</v>
      </c>
      <c r="E97" s="6">
        <v>29</v>
      </c>
      <c r="F97" s="79" t="s">
        <v>323</v>
      </c>
      <c r="G97" s="80">
        <v>39318</v>
      </c>
      <c r="H97" s="79"/>
      <c r="I97" s="83"/>
      <c r="J97" s="83"/>
      <c r="K97" s="83"/>
      <c r="L97" s="83"/>
      <c r="M97" s="83"/>
      <c r="N97" s="83"/>
      <c r="O97" s="79"/>
      <c r="P97" s="83"/>
      <c r="Q97" s="83"/>
      <c r="R97" s="83"/>
      <c r="S97" s="83"/>
      <c r="T97" s="83"/>
      <c r="U97" s="83"/>
      <c r="V97" s="79"/>
      <c r="W97" s="83"/>
      <c r="X97" s="83"/>
      <c r="Y97" s="83"/>
      <c r="Z97" s="83"/>
      <c r="AA97" s="83"/>
      <c r="AB97" s="83"/>
      <c r="AC97" s="79"/>
      <c r="AD97" s="79"/>
      <c r="AE97" s="79"/>
      <c r="AF97" s="87">
        <v>3</v>
      </c>
      <c r="AG97" s="82">
        <v>39318</v>
      </c>
      <c r="AH97" s="90" t="s">
        <v>142</v>
      </c>
      <c r="AI97" s="108" t="s">
        <v>142</v>
      </c>
      <c r="AJ97" s="90">
        <v>1</v>
      </c>
      <c r="AK97" s="84" t="s">
        <v>158</v>
      </c>
      <c r="AL97" s="79">
        <v>4</v>
      </c>
      <c r="AM97" s="108" t="s">
        <v>56</v>
      </c>
      <c r="AN97" s="79"/>
      <c r="AO97" s="79"/>
      <c r="AP97" s="85">
        <v>0.5</v>
      </c>
      <c r="AQ97" s="79" t="s">
        <v>133</v>
      </c>
      <c r="AR97" s="79" t="s">
        <v>54</v>
      </c>
      <c r="AS97" s="79">
        <v>0.1</v>
      </c>
      <c r="AT97" s="85">
        <v>0.1</v>
      </c>
      <c r="AU97" s="92">
        <v>0</v>
      </c>
      <c r="AV97" s="92">
        <v>0</v>
      </c>
      <c r="AW97" s="79"/>
      <c r="AX97" s="108" t="s">
        <v>341</v>
      </c>
      <c r="AY97" s="79" t="s">
        <v>354</v>
      </c>
      <c r="AZ97" s="79"/>
      <c r="BA97" s="79"/>
      <c r="BB97" s="79"/>
      <c r="BC97" s="79"/>
      <c r="BD97" s="79"/>
      <c r="BE97" s="116">
        <f t="shared" si="10"/>
        <v>0.1</v>
      </c>
      <c r="BF97" s="116">
        <f t="shared" si="11"/>
        <v>0</v>
      </c>
      <c r="BK97" s="125"/>
      <c r="BP97" s="79"/>
      <c r="BQ97" s="79"/>
      <c r="BR97" s="101"/>
      <c r="BS97" s="79"/>
    </row>
    <row r="98" spans="4:71" ht="12.75">
      <c r="D98" s="116" t="str">
        <f>VLOOKUP(E98,'PCWA Site Type'!$A$2:$C$42,3)</f>
        <v>lg</v>
      </c>
      <c r="E98" s="6">
        <v>29</v>
      </c>
      <c r="F98" s="79" t="s">
        <v>323</v>
      </c>
      <c r="G98" s="80">
        <v>39318</v>
      </c>
      <c r="H98" s="79"/>
      <c r="I98" s="83"/>
      <c r="J98" s="83"/>
      <c r="K98" s="83"/>
      <c r="L98" s="83"/>
      <c r="M98" s="83"/>
      <c r="N98" s="83"/>
      <c r="O98" s="79"/>
      <c r="P98" s="83"/>
      <c r="Q98" s="83"/>
      <c r="R98" s="83"/>
      <c r="S98" s="83"/>
      <c r="T98" s="83"/>
      <c r="U98" s="83"/>
      <c r="V98" s="79"/>
      <c r="W98" s="83"/>
      <c r="X98" s="83"/>
      <c r="Y98" s="83"/>
      <c r="Z98" s="83"/>
      <c r="AA98" s="83"/>
      <c r="AB98" s="83"/>
      <c r="AC98" s="79"/>
      <c r="AD98" s="79"/>
      <c r="AE98" s="79"/>
      <c r="AF98" s="87">
        <v>3</v>
      </c>
      <c r="AG98" s="82">
        <v>39318</v>
      </c>
      <c r="AH98" s="90" t="s">
        <v>142</v>
      </c>
      <c r="AI98" s="108" t="s">
        <v>142</v>
      </c>
      <c r="AJ98" s="90">
        <v>1</v>
      </c>
      <c r="AK98" s="84" t="s">
        <v>267</v>
      </c>
      <c r="AL98" s="79">
        <v>4</v>
      </c>
      <c r="AM98" s="108" t="s">
        <v>56</v>
      </c>
      <c r="AN98" s="79"/>
      <c r="AO98" s="79"/>
      <c r="AP98" s="85">
        <v>2.1</v>
      </c>
      <c r="AQ98" s="79" t="s">
        <v>133</v>
      </c>
      <c r="AR98" s="79" t="s">
        <v>54</v>
      </c>
      <c r="AS98" s="79">
        <v>0.5</v>
      </c>
      <c r="AT98" s="85">
        <v>0.5</v>
      </c>
      <c r="AU98" s="85">
        <v>0.08</v>
      </c>
      <c r="AV98" s="85">
        <v>0.08</v>
      </c>
      <c r="AW98" s="79"/>
      <c r="AX98" s="108" t="s">
        <v>341</v>
      </c>
      <c r="AY98" s="79" t="s">
        <v>354</v>
      </c>
      <c r="AZ98" s="79"/>
      <c r="BA98" s="79"/>
      <c r="BB98" s="79"/>
      <c r="BC98" s="79"/>
      <c r="BD98" s="79"/>
      <c r="BE98" s="116">
        <f t="shared" si="10"/>
        <v>0.5</v>
      </c>
      <c r="BF98" s="116">
        <f t="shared" si="11"/>
        <v>0.08</v>
      </c>
      <c r="BK98" s="125"/>
      <c r="BP98" s="79"/>
      <c r="BQ98" s="79"/>
      <c r="BR98" s="101"/>
      <c r="BS98" s="79"/>
    </row>
    <row r="99" spans="4:71" ht="12.75">
      <c r="D99" s="116" t="str">
        <f>VLOOKUP(E99,'PCWA Site Type'!$A$2:$C$42,3)</f>
        <v>lg</v>
      </c>
      <c r="E99" s="6">
        <v>29</v>
      </c>
      <c r="F99" s="79" t="s">
        <v>323</v>
      </c>
      <c r="G99" s="80">
        <v>39318</v>
      </c>
      <c r="H99" s="79"/>
      <c r="I99" s="83"/>
      <c r="J99" s="83"/>
      <c r="K99" s="83"/>
      <c r="L99" s="83"/>
      <c r="M99" s="83"/>
      <c r="N99" s="83"/>
      <c r="O99" s="79"/>
      <c r="P99" s="83"/>
      <c r="Q99" s="83"/>
      <c r="R99" s="83"/>
      <c r="S99" s="83"/>
      <c r="T99" s="83"/>
      <c r="U99" s="83"/>
      <c r="V99" s="79"/>
      <c r="W99" s="83"/>
      <c r="X99" s="83"/>
      <c r="Y99" s="83"/>
      <c r="Z99" s="83"/>
      <c r="AA99" s="83"/>
      <c r="AB99" s="83"/>
      <c r="AC99" s="79"/>
      <c r="AD99" s="79"/>
      <c r="AE99" s="79"/>
      <c r="AF99" s="87">
        <v>3</v>
      </c>
      <c r="AG99" s="82">
        <v>39318</v>
      </c>
      <c r="AH99" s="90" t="s">
        <v>142</v>
      </c>
      <c r="AI99" s="108" t="s">
        <v>142</v>
      </c>
      <c r="AJ99" s="90">
        <v>1</v>
      </c>
      <c r="AK99" s="84" t="s">
        <v>320</v>
      </c>
      <c r="AL99" s="79">
        <v>5</v>
      </c>
      <c r="AM99" s="108" t="s">
        <v>56</v>
      </c>
      <c r="AN99" s="79"/>
      <c r="AO99" s="79"/>
      <c r="AP99" s="85">
        <v>0.1</v>
      </c>
      <c r="AQ99" s="79" t="s">
        <v>133</v>
      </c>
      <c r="AR99" s="79" t="s">
        <v>54</v>
      </c>
      <c r="AS99" s="79">
        <v>0.25</v>
      </c>
      <c r="AT99" s="85">
        <v>0.25</v>
      </c>
      <c r="AU99" s="85">
        <v>0.11</v>
      </c>
      <c r="AV99" s="85">
        <v>0.08</v>
      </c>
      <c r="AW99" s="79"/>
      <c r="AX99" s="108" t="s">
        <v>341</v>
      </c>
      <c r="AY99" s="79" t="s">
        <v>354</v>
      </c>
      <c r="AZ99" s="79"/>
      <c r="BA99" s="79"/>
      <c r="BB99" s="79"/>
      <c r="BC99" s="79"/>
      <c r="BD99" s="79"/>
      <c r="BE99" s="116">
        <f t="shared" si="10"/>
        <v>0.25</v>
      </c>
      <c r="BF99" s="116">
        <f t="shared" si="11"/>
        <v>0.11</v>
      </c>
      <c r="BK99" s="125"/>
      <c r="BP99" s="79"/>
      <c r="BQ99" s="79"/>
      <c r="BR99" s="79"/>
      <c r="BS99" s="79"/>
    </row>
    <row r="100" spans="4:71" ht="12.75">
      <c r="D100" s="116" t="str">
        <f>VLOOKUP(E100,'PCWA Site Type'!$A$2:$C$42,3)</f>
        <v>lg</v>
      </c>
      <c r="E100" s="6">
        <v>29</v>
      </c>
      <c r="F100" s="79" t="s">
        <v>323</v>
      </c>
      <c r="G100" s="80">
        <v>39318</v>
      </c>
      <c r="H100" s="79"/>
      <c r="I100" s="83"/>
      <c r="J100" s="83"/>
      <c r="K100" s="83"/>
      <c r="L100" s="83"/>
      <c r="M100" s="83"/>
      <c r="N100" s="83"/>
      <c r="O100" s="79"/>
      <c r="P100" s="83"/>
      <c r="Q100" s="83"/>
      <c r="R100" s="83"/>
      <c r="S100" s="83"/>
      <c r="T100" s="83"/>
      <c r="U100" s="83"/>
      <c r="V100" s="79"/>
      <c r="W100" s="83"/>
      <c r="X100" s="83"/>
      <c r="Y100" s="83"/>
      <c r="Z100" s="83"/>
      <c r="AA100" s="83"/>
      <c r="AB100" s="83"/>
      <c r="AC100" s="79"/>
      <c r="AD100" s="79"/>
      <c r="AE100" s="79"/>
      <c r="AF100" s="87">
        <v>3</v>
      </c>
      <c r="AG100" s="82">
        <v>39318</v>
      </c>
      <c r="AH100" s="90" t="s">
        <v>142</v>
      </c>
      <c r="AI100" s="108" t="s">
        <v>142</v>
      </c>
      <c r="AJ100" s="90">
        <v>2</v>
      </c>
      <c r="AK100" s="84" t="s">
        <v>356</v>
      </c>
      <c r="AL100" s="79">
        <v>5</v>
      </c>
      <c r="AM100" s="108" t="s">
        <v>56</v>
      </c>
      <c r="AN100" s="79"/>
      <c r="AO100" s="79"/>
      <c r="AP100" s="85">
        <v>2.6</v>
      </c>
      <c r="AQ100" s="79" t="s">
        <v>133</v>
      </c>
      <c r="AR100" s="79" t="s">
        <v>54</v>
      </c>
      <c r="AS100" s="79">
        <v>0.5</v>
      </c>
      <c r="AT100" s="85">
        <v>0.5</v>
      </c>
      <c r="AU100" s="85">
        <v>0.05</v>
      </c>
      <c r="AV100" s="85">
        <v>0.05</v>
      </c>
      <c r="AW100" s="79"/>
      <c r="AX100" s="108" t="s">
        <v>341</v>
      </c>
      <c r="AY100" s="79" t="s">
        <v>354</v>
      </c>
      <c r="AZ100" s="79"/>
      <c r="BA100" s="79"/>
      <c r="BB100" s="79"/>
      <c r="BC100" s="79"/>
      <c r="BD100" s="79"/>
      <c r="BE100" s="116">
        <f t="shared" si="10"/>
        <v>0.5</v>
      </c>
      <c r="BF100" s="116">
        <f t="shared" si="11"/>
        <v>0.05</v>
      </c>
      <c r="BK100" s="125"/>
      <c r="BP100" s="79"/>
      <c r="BQ100" s="79"/>
      <c r="BR100" s="79"/>
      <c r="BS100" s="79"/>
    </row>
    <row r="101" spans="4:71" ht="12.75">
      <c r="D101" s="116" t="str">
        <f>VLOOKUP(E101,'PCWA Site Type'!$A$2:$C$42,3)</f>
        <v>lg</v>
      </c>
      <c r="E101" s="6">
        <v>29</v>
      </c>
      <c r="F101" s="79" t="s">
        <v>323</v>
      </c>
      <c r="G101" s="80">
        <v>39318</v>
      </c>
      <c r="H101" s="79"/>
      <c r="I101" s="83"/>
      <c r="J101" s="83"/>
      <c r="K101" s="83"/>
      <c r="L101" s="83"/>
      <c r="M101" s="83"/>
      <c r="N101" s="83"/>
      <c r="O101" s="79"/>
      <c r="P101" s="83"/>
      <c r="Q101" s="83"/>
      <c r="R101" s="83"/>
      <c r="S101" s="83"/>
      <c r="T101" s="83"/>
      <c r="U101" s="83"/>
      <c r="V101" s="79"/>
      <c r="W101" s="83"/>
      <c r="X101" s="83"/>
      <c r="Y101" s="83"/>
      <c r="Z101" s="83"/>
      <c r="AA101" s="83"/>
      <c r="AB101" s="83"/>
      <c r="AC101" s="79"/>
      <c r="AD101" s="79"/>
      <c r="AE101" s="79"/>
      <c r="AF101" s="87">
        <v>3</v>
      </c>
      <c r="AG101" s="82">
        <v>39318</v>
      </c>
      <c r="AH101" s="90" t="s">
        <v>142</v>
      </c>
      <c r="AI101" s="108" t="s">
        <v>142</v>
      </c>
      <c r="AJ101" s="90">
        <v>1</v>
      </c>
      <c r="AK101" s="84" t="s">
        <v>357</v>
      </c>
      <c r="AL101" s="79">
        <v>5</v>
      </c>
      <c r="AM101" s="108" t="s">
        <v>56</v>
      </c>
      <c r="AN101" s="79"/>
      <c r="AO101" s="79"/>
      <c r="AP101" s="85">
        <v>0.1</v>
      </c>
      <c r="AQ101" s="79" t="s">
        <v>133</v>
      </c>
      <c r="AR101" s="79" t="s">
        <v>54</v>
      </c>
      <c r="AS101" s="79">
        <v>0.4</v>
      </c>
      <c r="AT101" s="85">
        <v>0.4</v>
      </c>
      <c r="AU101" s="85">
        <v>0.1</v>
      </c>
      <c r="AV101" s="85">
        <v>0.1</v>
      </c>
      <c r="AW101" s="79"/>
      <c r="AX101" s="108" t="s">
        <v>341</v>
      </c>
      <c r="AY101" s="79" t="s">
        <v>354</v>
      </c>
      <c r="AZ101" s="79"/>
      <c r="BA101" s="79"/>
      <c r="BB101" s="79"/>
      <c r="BC101" s="79"/>
      <c r="BD101" s="79"/>
      <c r="BE101" s="116">
        <f t="shared" si="10"/>
        <v>0.4</v>
      </c>
      <c r="BF101" s="116">
        <f t="shared" si="11"/>
        <v>0.1</v>
      </c>
      <c r="BK101" s="125"/>
      <c r="BP101" s="79"/>
      <c r="BQ101" s="79"/>
      <c r="BR101" s="93"/>
      <c r="BS101" s="79"/>
    </row>
    <row r="102" spans="4:71" ht="12.75">
      <c r="D102" s="116" t="str">
        <f>VLOOKUP(E102,'PCWA Site Type'!$A$2:$C$42,3)</f>
        <v>lg</v>
      </c>
      <c r="E102" s="6">
        <v>29</v>
      </c>
      <c r="F102" s="79" t="s">
        <v>323</v>
      </c>
      <c r="G102" s="80">
        <v>39318</v>
      </c>
      <c r="H102" s="79"/>
      <c r="I102" s="83"/>
      <c r="J102" s="83"/>
      <c r="K102" s="83"/>
      <c r="L102" s="83"/>
      <c r="M102" s="83"/>
      <c r="N102" s="83"/>
      <c r="O102" s="79"/>
      <c r="P102" s="83"/>
      <c r="Q102" s="83"/>
      <c r="R102" s="83"/>
      <c r="S102" s="83"/>
      <c r="T102" s="83"/>
      <c r="U102" s="83"/>
      <c r="V102" s="79"/>
      <c r="W102" s="83"/>
      <c r="X102" s="83"/>
      <c r="Y102" s="83"/>
      <c r="Z102" s="83"/>
      <c r="AA102" s="83"/>
      <c r="AB102" s="83"/>
      <c r="AC102" s="79"/>
      <c r="AD102" s="79"/>
      <c r="AE102" s="79"/>
      <c r="AF102" s="87">
        <v>3</v>
      </c>
      <c r="AG102" s="82">
        <v>39318</v>
      </c>
      <c r="AH102" s="90" t="s">
        <v>142</v>
      </c>
      <c r="AI102" s="108" t="s">
        <v>142</v>
      </c>
      <c r="AJ102" s="90">
        <v>3</v>
      </c>
      <c r="AK102" s="84" t="s">
        <v>61</v>
      </c>
      <c r="AL102" s="79">
        <v>4</v>
      </c>
      <c r="AM102" s="108" t="s">
        <v>56</v>
      </c>
      <c r="AN102" s="79"/>
      <c r="AO102" s="79"/>
      <c r="AP102" s="85">
        <v>0.4</v>
      </c>
      <c r="AQ102" s="79" t="s">
        <v>133</v>
      </c>
      <c r="AR102" s="79" t="s">
        <v>54</v>
      </c>
      <c r="AS102" s="79">
        <v>0.2</v>
      </c>
      <c r="AT102" s="85">
        <v>0.2</v>
      </c>
      <c r="AU102" s="85">
        <v>0.04</v>
      </c>
      <c r="AV102" s="85">
        <v>0.04</v>
      </c>
      <c r="AW102" s="79"/>
      <c r="AX102" s="108" t="s">
        <v>341</v>
      </c>
      <c r="AY102" s="79" t="s">
        <v>354</v>
      </c>
      <c r="AZ102" s="79"/>
      <c r="BA102" s="79"/>
      <c r="BB102" s="79"/>
      <c r="BC102" s="79"/>
      <c r="BD102" s="79"/>
      <c r="BE102" s="116">
        <f t="shared" si="10"/>
        <v>0.2</v>
      </c>
      <c r="BF102" s="116">
        <f t="shared" si="11"/>
        <v>0.04</v>
      </c>
      <c r="BK102" s="125"/>
      <c r="BP102" s="79"/>
      <c r="BQ102" s="79"/>
      <c r="BR102" s="79"/>
      <c r="BS102" s="79"/>
    </row>
    <row r="103" spans="4:71" ht="12.75">
      <c r="D103" s="116" t="str">
        <f>VLOOKUP(E103,'PCWA Site Type'!$A$2:$C$42,3)</f>
        <v>lg</v>
      </c>
      <c r="E103" s="6">
        <v>29</v>
      </c>
      <c r="F103" s="79" t="s">
        <v>323</v>
      </c>
      <c r="G103" s="80">
        <v>39318</v>
      </c>
      <c r="H103" s="79"/>
      <c r="I103" s="83"/>
      <c r="J103" s="83"/>
      <c r="K103" s="83"/>
      <c r="L103" s="83"/>
      <c r="M103" s="83"/>
      <c r="N103" s="83"/>
      <c r="O103" s="79"/>
      <c r="P103" s="83"/>
      <c r="Q103" s="83"/>
      <c r="R103" s="83"/>
      <c r="S103" s="83"/>
      <c r="T103" s="83"/>
      <c r="U103" s="83"/>
      <c r="V103" s="79"/>
      <c r="W103" s="83"/>
      <c r="X103" s="83"/>
      <c r="Y103" s="83"/>
      <c r="Z103" s="83"/>
      <c r="AA103" s="83"/>
      <c r="AB103" s="83"/>
      <c r="AC103" s="79"/>
      <c r="AD103" s="79"/>
      <c r="AE103" s="79"/>
      <c r="AF103" s="87">
        <v>3</v>
      </c>
      <c r="AG103" s="82">
        <v>39318</v>
      </c>
      <c r="AH103" s="90" t="s">
        <v>142</v>
      </c>
      <c r="AI103" s="108" t="s">
        <v>142</v>
      </c>
      <c r="AJ103" s="90">
        <v>2</v>
      </c>
      <c r="AK103" s="84" t="s">
        <v>358</v>
      </c>
      <c r="AL103" s="79">
        <v>5</v>
      </c>
      <c r="AM103" s="108" t="s">
        <v>56</v>
      </c>
      <c r="AN103" s="79"/>
      <c r="AO103" s="79"/>
      <c r="AP103" s="85">
        <v>0.4</v>
      </c>
      <c r="AQ103" s="79" t="s">
        <v>133</v>
      </c>
      <c r="AR103" s="79" t="s">
        <v>54</v>
      </c>
      <c r="AS103" s="79">
        <v>0.2</v>
      </c>
      <c r="AT103" s="85">
        <v>0.2</v>
      </c>
      <c r="AU103" s="85">
        <v>0.04</v>
      </c>
      <c r="AV103" s="85">
        <v>0.04</v>
      </c>
      <c r="AW103" s="79"/>
      <c r="AX103" s="108" t="s">
        <v>341</v>
      </c>
      <c r="AY103" s="79" t="s">
        <v>354</v>
      </c>
      <c r="AZ103" s="79"/>
      <c r="BA103" s="79"/>
      <c r="BB103" s="79"/>
      <c r="BC103" s="79"/>
      <c r="BD103" s="79"/>
      <c r="BE103" s="116">
        <f t="shared" si="10"/>
        <v>0.2</v>
      </c>
      <c r="BF103" s="116">
        <f t="shared" si="11"/>
        <v>0.04</v>
      </c>
      <c r="BK103" s="125"/>
      <c r="BP103" s="79"/>
      <c r="BQ103" s="79"/>
      <c r="BR103" s="87"/>
      <c r="BS103" s="79"/>
    </row>
    <row r="104" spans="4:71" ht="12.75">
      <c r="D104" s="116" t="str">
        <f>VLOOKUP(E104,'PCWA Site Type'!$A$2:$C$42,3)</f>
        <v>lg</v>
      </c>
      <c r="E104" s="6">
        <v>29</v>
      </c>
      <c r="F104" s="79" t="s">
        <v>323</v>
      </c>
      <c r="G104" s="80">
        <v>39318</v>
      </c>
      <c r="H104" s="79"/>
      <c r="I104" s="83"/>
      <c r="J104" s="83"/>
      <c r="K104" s="83"/>
      <c r="L104" s="83"/>
      <c r="M104" s="83"/>
      <c r="N104" s="83"/>
      <c r="O104" s="79"/>
      <c r="P104" s="83"/>
      <c r="Q104" s="83"/>
      <c r="R104" s="83"/>
      <c r="S104" s="83"/>
      <c r="T104" s="83"/>
      <c r="U104" s="83"/>
      <c r="V104" s="79"/>
      <c r="W104" s="83"/>
      <c r="X104" s="83"/>
      <c r="Y104" s="83"/>
      <c r="Z104" s="83"/>
      <c r="AA104" s="83"/>
      <c r="AB104" s="83"/>
      <c r="AC104" s="79"/>
      <c r="AD104" s="79"/>
      <c r="AE104" s="79"/>
      <c r="AF104" s="87">
        <v>3</v>
      </c>
      <c r="AG104" s="82">
        <v>39318</v>
      </c>
      <c r="AH104" s="90" t="s">
        <v>142</v>
      </c>
      <c r="AI104" s="108" t="s">
        <v>142</v>
      </c>
      <c r="AJ104" s="90">
        <v>1</v>
      </c>
      <c r="AK104" s="84" t="s">
        <v>60</v>
      </c>
      <c r="AL104" s="79">
        <v>4</v>
      </c>
      <c r="AM104" s="108" t="s">
        <v>56</v>
      </c>
      <c r="AN104" s="79"/>
      <c r="AO104" s="79"/>
      <c r="AP104" s="85">
        <v>1.2</v>
      </c>
      <c r="AQ104" s="79" t="s">
        <v>133</v>
      </c>
      <c r="AR104" s="79" t="s">
        <v>54</v>
      </c>
      <c r="AS104" s="79">
        <v>0.15</v>
      </c>
      <c r="AT104" s="85">
        <v>0.15</v>
      </c>
      <c r="AU104" s="85">
        <v>0.06</v>
      </c>
      <c r="AV104" s="85">
        <v>0.06</v>
      </c>
      <c r="AW104" s="79"/>
      <c r="AX104" s="108" t="s">
        <v>341</v>
      </c>
      <c r="AY104" s="79" t="s">
        <v>354</v>
      </c>
      <c r="AZ104" s="79"/>
      <c r="BA104" s="79"/>
      <c r="BB104" s="79"/>
      <c r="BC104" s="79"/>
      <c r="BD104" s="79"/>
      <c r="BE104" s="116">
        <f t="shared" si="10"/>
        <v>0.15</v>
      </c>
      <c r="BF104" s="116">
        <f t="shared" si="11"/>
        <v>0.06</v>
      </c>
      <c r="BK104" s="125"/>
      <c r="BP104" s="79"/>
      <c r="BQ104" s="79"/>
      <c r="BR104" s="79"/>
      <c r="BS104" s="79"/>
    </row>
    <row r="105" spans="4:71" ht="12.75">
      <c r="D105" s="116" t="str">
        <f>VLOOKUP(E105,'PCWA Site Type'!$A$2:$C$42,3)</f>
        <v>lg</v>
      </c>
      <c r="E105" s="6">
        <v>29</v>
      </c>
      <c r="F105" s="79" t="s">
        <v>323</v>
      </c>
      <c r="G105" s="80">
        <v>39318</v>
      </c>
      <c r="H105" s="79"/>
      <c r="I105" s="83"/>
      <c r="J105" s="83"/>
      <c r="K105" s="83"/>
      <c r="L105" s="83"/>
      <c r="M105" s="83"/>
      <c r="N105" s="83"/>
      <c r="O105" s="79"/>
      <c r="P105" s="83"/>
      <c r="Q105" s="83"/>
      <c r="R105" s="83"/>
      <c r="S105" s="83"/>
      <c r="T105" s="83"/>
      <c r="U105" s="83"/>
      <c r="V105" s="79"/>
      <c r="W105" s="83"/>
      <c r="X105" s="83"/>
      <c r="Y105" s="83"/>
      <c r="Z105" s="83"/>
      <c r="AA105" s="83"/>
      <c r="AB105" s="83"/>
      <c r="AC105" s="79"/>
      <c r="AD105" s="79"/>
      <c r="AE105" s="79"/>
      <c r="AF105" s="87">
        <v>3</v>
      </c>
      <c r="AG105" s="82">
        <v>39318</v>
      </c>
      <c r="AH105" s="90" t="s">
        <v>142</v>
      </c>
      <c r="AI105" s="108" t="s">
        <v>142</v>
      </c>
      <c r="AJ105" s="90">
        <v>1</v>
      </c>
      <c r="AK105" s="84" t="s">
        <v>359</v>
      </c>
      <c r="AL105" s="79">
        <v>5</v>
      </c>
      <c r="AM105" s="108" t="s">
        <v>56</v>
      </c>
      <c r="AN105" s="79"/>
      <c r="AO105" s="79"/>
      <c r="AP105" s="85">
        <v>1.3</v>
      </c>
      <c r="AQ105" s="79" t="s">
        <v>133</v>
      </c>
      <c r="AR105" s="79" t="s">
        <v>54</v>
      </c>
      <c r="AS105" s="79">
        <v>0.15</v>
      </c>
      <c r="AT105" s="85">
        <v>0.07</v>
      </c>
      <c r="AU105" s="85">
        <v>0.07</v>
      </c>
      <c r="AV105" s="85">
        <v>0.07</v>
      </c>
      <c r="AW105" s="79"/>
      <c r="AX105" s="108" t="s">
        <v>341</v>
      </c>
      <c r="AY105" s="79" t="s">
        <v>354</v>
      </c>
      <c r="AZ105" s="79"/>
      <c r="BA105" s="79"/>
      <c r="BB105" s="79"/>
      <c r="BC105" s="79"/>
      <c r="BD105" s="79"/>
      <c r="BE105" s="116">
        <f t="shared" si="10"/>
        <v>0.15</v>
      </c>
      <c r="BF105" s="116">
        <f t="shared" si="11"/>
        <v>0.07</v>
      </c>
      <c r="BK105" s="125"/>
      <c r="BP105" s="79"/>
      <c r="BQ105" s="79"/>
      <c r="BR105" s="79"/>
      <c r="BS105" s="79"/>
    </row>
    <row r="106" spans="4:71" ht="12.75">
      <c r="D106" s="116" t="str">
        <f>VLOOKUP(E106,'PCWA Site Type'!$A$2:$C$42,3)</f>
        <v>lg</v>
      </c>
      <c r="E106" s="6">
        <v>29</v>
      </c>
      <c r="F106" s="79" t="s">
        <v>323</v>
      </c>
      <c r="G106" s="80">
        <v>39318</v>
      </c>
      <c r="H106" s="79"/>
      <c r="I106" s="83"/>
      <c r="J106" s="83"/>
      <c r="K106" s="83"/>
      <c r="L106" s="83"/>
      <c r="M106" s="83"/>
      <c r="N106" s="83"/>
      <c r="O106" s="79"/>
      <c r="P106" s="83"/>
      <c r="Q106" s="83"/>
      <c r="R106" s="83"/>
      <c r="S106" s="83"/>
      <c r="T106" s="83"/>
      <c r="U106" s="83"/>
      <c r="V106" s="79"/>
      <c r="W106" s="83"/>
      <c r="X106" s="83"/>
      <c r="Y106" s="83"/>
      <c r="Z106" s="83"/>
      <c r="AA106" s="83"/>
      <c r="AB106" s="83"/>
      <c r="AC106" s="79"/>
      <c r="AD106" s="79"/>
      <c r="AE106" s="79"/>
      <c r="AF106" s="87">
        <v>3</v>
      </c>
      <c r="AG106" s="82">
        <v>39318</v>
      </c>
      <c r="AH106" s="90" t="s">
        <v>142</v>
      </c>
      <c r="AI106" s="108" t="s">
        <v>142</v>
      </c>
      <c r="AJ106" s="90">
        <v>1</v>
      </c>
      <c r="AK106" s="84" t="s">
        <v>60</v>
      </c>
      <c r="AL106" s="79">
        <v>5</v>
      </c>
      <c r="AM106" s="108" t="s">
        <v>56</v>
      </c>
      <c r="AN106" s="79"/>
      <c r="AO106" s="79"/>
      <c r="AP106" s="85">
        <v>1.55</v>
      </c>
      <c r="AQ106" s="79" t="s">
        <v>133</v>
      </c>
      <c r="AR106" s="79" t="s">
        <v>54</v>
      </c>
      <c r="AS106" s="79">
        <v>0.25</v>
      </c>
      <c r="AT106" s="85">
        <v>0.25</v>
      </c>
      <c r="AU106" s="85">
        <v>0.1</v>
      </c>
      <c r="AV106" s="85">
        <v>0.1</v>
      </c>
      <c r="AW106" s="79"/>
      <c r="AX106" s="108" t="s">
        <v>341</v>
      </c>
      <c r="AY106" s="79" t="s">
        <v>354</v>
      </c>
      <c r="AZ106" s="79"/>
      <c r="BA106" s="79"/>
      <c r="BB106" s="79"/>
      <c r="BC106" s="79"/>
      <c r="BD106" s="79"/>
      <c r="BE106" s="116">
        <f t="shared" si="10"/>
        <v>0.25</v>
      </c>
      <c r="BF106" s="116">
        <f t="shared" si="11"/>
        <v>0.1</v>
      </c>
      <c r="BK106" s="125"/>
      <c r="BP106" s="79"/>
      <c r="BQ106" s="79"/>
      <c r="BR106" s="79"/>
      <c r="BS106" s="79"/>
    </row>
    <row r="107" spans="4:71" ht="12.75">
      <c r="D107" s="116" t="str">
        <f>VLOOKUP(E107,'PCWA Site Type'!$A$2:$C$42,3)</f>
        <v>lg</v>
      </c>
      <c r="E107" s="6">
        <v>29</v>
      </c>
      <c r="F107" s="79" t="s">
        <v>323</v>
      </c>
      <c r="G107" s="80">
        <v>39318</v>
      </c>
      <c r="H107" s="79"/>
      <c r="I107" s="83"/>
      <c r="J107" s="83"/>
      <c r="K107" s="83"/>
      <c r="L107" s="83"/>
      <c r="M107" s="83"/>
      <c r="N107" s="83"/>
      <c r="O107" s="79"/>
      <c r="P107" s="83"/>
      <c r="Q107" s="83"/>
      <c r="R107" s="83"/>
      <c r="S107" s="83"/>
      <c r="T107" s="83"/>
      <c r="U107" s="83"/>
      <c r="V107" s="79"/>
      <c r="W107" s="83"/>
      <c r="X107" s="83"/>
      <c r="Y107" s="83"/>
      <c r="Z107" s="83"/>
      <c r="AA107" s="83"/>
      <c r="AB107" s="83"/>
      <c r="AC107" s="79"/>
      <c r="AD107" s="79"/>
      <c r="AE107" s="79"/>
      <c r="AF107" s="87">
        <v>3</v>
      </c>
      <c r="AG107" s="82">
        <v>39318</v>
      </c>
      <c r="AH107" s="90" t="s">
        <v>142</v>
      </c>
      <c r="AI107" s="108" t="s">
        <v>142</v>
      </c>
      <c r="AJ107" s="90">
        <v>1</v>
      </c>
      <c r="AK107" s="84" t="s">
        <v>158</v>
      </c>
      <c r="AL107" s="79">
        <v>5</v>
      </c>
      <c r="AM107" s="108" t="s">
        <v>56</v>
      </c>
      <c r="AN107" s="79"/>
      <c r="AO107" s="79"/>
      <c r="AP107" s="85">
        <v>0.58</v>
      </c>
      <c r="AQ107" s="79" t="s">
        <v>133</v>
      </c>
      <c r="AR107" s="79" t="s">
        <v>54</v>
      </c>
      <c r="AS107" s="79">
        <v>0.3</v>
      </c>
      <c r="AT107" s="85">
        <v>0.3</v>
      </c>
      <c r="AU107" s="85">
        <v>0.06</v>
      </c>
      <c r="AV107" s="85">
        <v>0.06</v>
      </c>
      <c r="AW107" s="79"/>
      <c r="AX107" s="108" t="s">
        <v>341</v>
      </c>
      <c r="AY107" s="79" t="s">
        <v>354</v>
      </c>
      <c r="AZ107" s="79"/>
      <c r="BA107" s="79"/>
      <c r="BB107" s="79"/>
      <c r="BC107" s="79"/>
      <c r="BD107" s="79"/>
      <c r="BE107" s="116">
        <f t="shared" si="10"/>
        <v>0.3</v>
      </c>
      <c r="BF107" s="116">
        <f t="shared" si="11"/>
        <v>0.06</v>
      </c>
      <c r="BK107" s="125"/>
      <c r="BP107" s="79"/>
      <c r="BQ107" s="79"/>
      <c r="BR107" s="79"/>
      <c r="BS107" s="79"/>
    </row>
    <row r="108" spans="4:71" ht="12.75">
      <c r="D108" s="116" t="str">
        <f>VLOOKUP(E108,'PCWA Site Type'!$A$2:$C$42,3)</f>
        <v>lg</v>
      </c>
      <c r="E108" s="6">
        <v>29</v>
      </c>
      <c r="F108" s="79" t="s">
        <v>323</v>
      </c>
      <c r="G108" s="80">
        <v>39318</v>
      </c>
      <c r="H108" s="79"/>
      <c r="I108" s="83"/>
      <c r="J108" s="83"/>
      <c r="K108" s="83"/>
      <c r="L108" s="83"/>
      <c r="M108" s="83"/>
      <c r="N108" s="83"/>
      <c r="O108" s="79"/>
      <c r="P108" s="83"/>
      <c r="Q108" s="83"/>
      <c r="R108" s="83"/>
      <c r="S108" s="83"/>
      <c r="T108" s="83"/>
      <c r="U108" s="83"/>
      <c r="V108" s="79"/>
      <c r="W108" s="83"/>
      <c r="X108" s="83"/>
      <c r="Y108" s="83"/>
      <c r="Z108" s="83"/>
      <c r="AA108" s="83"/>
      <c r="AB108" s="83"/>
      <c r="AC108" s="79"/>
      <c r="AD108" s="79"/>
      <c r="AE108" s="79"/>
      <c r="AF108" s="87">
        <v>3</v>
      </c>
      <c r="AG108" s="82">
        <v>39318</v>
      </c>
      <c r="AH108" s="90" t="s">
        <v>142</v>
      </c>
      <c r="AI108" s="108" t="s">
        <v>142</v>
      </c>
      <c r="AJ108" s="90">
        <v>1</v>
      </c>
      <c r="AK108" s="84" t="s">
        <v>60</v>
      </c>
      <c r="AL108" s="79">
        <v>4</v>
      </c>
      <c r="AM108" s="108" t="s">
        <v>56</v>
      </c>
      <c r="AN108" s="79"/>
      <c r="AO108" s="79"/>
      <c r="AP108" s="85">
        <v>3.05</v>
      </c>
      <c r="AQ108" s="79" t="s">
        <v>133</v>
      </c>
      <c r="AR108" s="79" t="s">
        <v>54</v>
      </c>
      <c r="AS108" s="79">
        <v>0.37</v>
      </c>
      <c r="AT108" s="85">
        <v>0.37</v>
      </c>
      <c r="AU108" s="85">
        <v>0.07</v>
      </c>
      <c r="AV108" s="85">
        <v>0.07</v>
      </c>
      <c r="AW108" s="79"/>
      <c r="AX108" s="108" t="s">
        <v>341</v>
      </c>
      <c r="AY108" s="79" t="s">
        <v>354</v>
      </c>
      <c r="AZ108" s="79"/>
      <c r="BA108" s="79"/>
      <c r="BB108" s="79"/>
      <c r="BC108" s="79"/>
      <c r="BD108" s="79"/>
      <c r="BE108" s="116">
        <f t="shared" si="10"/>
        <v>0.37</v>
      </c>
      <c r="BF108" s="116">
        <f t="shared" si="11"/>
        <v>0.07</v>
      </c>
      <c r="BK108" s="125"/>
      <c r="BP108" s="79"/>
      <c r="BQ108" s="79"/>
      <c r="BR108" s="79"/>
      <c r="BS108" s="79"/>
    </row>
    <row r="109" spans="4:71" ht="12.75">
      <c r="D109" s="116" t="str">
        <f>VLOOKUP(E109,'PCWA Site Type'!$A$2:$C$42,3)</f>
        <v>lg</v>
      </c>
      <c r="E109" s="6">
        <v>29</v>
      </c>
      <c r="F109" s="79" t="s">
        <v>323</v>
      </c>
      <c r="G109" s="80">
        <v>39318</v>
      </c>
      <c r="H109" s="79"/>
      <c r="I109" s="83"/>
      <c r="J109" s="83"/>
      <c r="K109" s="83"/>
      <c r="L109" s="83"/>
      <c r="M109" s="83"/>
      <c r="N109" s="83"/>
      <c r="O109" s="79"/>
      <c r="P109" s="83"/>
      <c r="Q109" s="83"/>
      <c r="R109" s="83"/>
      <c r="S109" s="83"/>
      <c r="T109" s="83"/>
      <c r="U109" s="83"/>
      <c r="V109" s="79"/>
      <c r="W109" s="83"/>
      <c r="X109" s="83"/>
      <c r="Y109" s="83"/>
      <c r="Z109" s="83"/>
      <c r="AA109" s="83"/>
      <c r="AB109" s="83"/>
      <c r="AC109" s="79"/>
      <c r="AD109" s="79"/>
      <c r="AE109" s="79"/>
      <c r="AF109" s="87">
        <v>3</v>
      </c>
      <c r="AG109" s="82">
        <v>39318</v>
      </c>
      <c r="AH109" s="90" t="s">
        <v>142</v>
      </c>
      <c r="AI109" s="108" t="s">
        <v>142</v>
      </c>
      <c r="AJ109" s="90">
        <v>1</v>
      </c>
      <c r="AK109" s="84" t="s">
        <v>360</v>
      </c>
      <c r="AL109" s="79">
        <v>5</v>
      </c>
      <c r="AM109" s="108" t="s">
        <v>56</v>
      </c>
      <c r="AN109" s="79"/>
      <c r="AO109" s="79"/>
      <c r="AP109" s="85">
        <v>0.32</v>
      </c>
      <c r="AQ109" s="79" t="s">
        <v>133</v>
      </c>
      <c r="AR109" s="79" t="s">
        <v>133</v>
      </c>
      <c r="AS109" s="79">
        <v>0.2</v>
      </c>
      <c r="AT109" s="85">
        <v>0.2</v>
      </c>
      <c r="AU109" s="85">
        <v>0.06</v>
      </c>
      <c r="AV109" s="85">
        <v>0.06</v>
      </c>
      <c r="AW109" s="79"/>
      <c r="AX109" s="108" t="s">
        <v>341</v>
      </c>
      <c r="AY109" s="79"/>
      <c r="AZ109" s="79" t="s">
        <v>291</v>
      </c>
      <c r="BA109" s="79"/>
      <c r="BB109" s="79"/>
      <c r="BC109" s="79"/>
      <c r="BD109" s="79"/>
      <c r="BE109" s="116">
        <f t="shared" si="10"/>
        <v>0.2</v>
      </c>
      <c r="BF109" s="116">
        <f t="shared" si="11"/>
        <v>0.06</v>
      </c>
      <c r="BK109" s="125"/>
      <c r="BP109" s="79"/>
      <c r="BQ109" s="79"/>
      <c r="BR109" s="79"/>
      <c r="BS109" s="79"/>
    </row>
    <row r="110" spans="4:71" ht="12.75">
      <c r="D110" s="116" t="str">
        <f>VLOOKUP(E110,'PCWA Site Type'!$A$2:$C$42,3)</f>
        <v>lg</v>
      </c>
      <c r="E110" s="6">
        <v>29</v>
      </c>
      <c r="F110" s="79" t="s">
        <v>323</v>
      </c>
      <c r="G110" s="80">
        <v>39318</v>
      </c>
      <c r="H110" s="79"/>
      <c r="I110" s="83"/>
      <c r="J110" s="83"/>
      <c r="K110" s="83"/>
      <c r="L110" s="83"/>
      <c r="M110" s="83"/>
      <c r="N110" s="83"/>
      <c r="O110" s="79"/>
      <c r="P110" s="83"/>
      <c r="Q110" s="83"/>
      <c r="R110" s="83"/>
      <c r="S110" s="83"/>
      <c r="T110" s="83"/>
      <c r="U110" s="83"/>
      <c r="V110" s="79"/>
      <c r="W110" s="83"/>
      <c r="X110" s="83"/>
      <c r="Y110" s="83"/>
      <c r="Z110" s="83"/>
      <c r="AA110" s="83"/>
      <c r="AB110" s="83"/>
      <c r="AC110" s="79"/>
      <c r="AD110" s="79"/>
      <c r="AE110" s="79"/>
      <c r="AF110" s="87">
        <v>3</v>
      </c>
      <c r="AG110" s="82">
        <v>39318</v>
      </c>
      <c r="AH110" s="90" t="s">
        <v>142</v>
      </c>
      <c r="AI110" s="108" t="s">
        <v>142</v>
      </c>
      <c r="AJ110" s="90">
        <v>1</v>
      </c>
      <c r="AK110" s="84" t="s">
        <v>267</v>
      </c>
      <c r="AL110" s="79">
        <v>4</v>
      </c>
      <c r="AM110" s="108" t="s">
        <v>56</v>
      </c>
      <c r="AN110" s="79"/>
      <c r="AO110" s="79"/>
      <c r="AP110" s="85">
        <v>0.1</v>
      </c>
      <c r="AQ110" s="79" t="s">
        <v>133</v>
      </c>
      <c r="AR110" s="79" t="s">
        <v>133</v>
      </c>
      <c r="AS110" s="79">
        <v>0.33</v>
      </c>
      <c r="AT110" s="85">
        <v>0.33</v>
      </c>
      <c r="AU110" s="85">
        <v>0.06</v>
      </c>
      <c r="AV110" s="85">
        <v>0.06</v>
      </c>
      <c r="AW110" s="79"/>
      <c r="AX110" s="108" t="s">
        <v>341</v>
      </c>
      <c r="AY110" s="79"/>
      <c r="AZ110" s="79"/>
      <c r="BA110" s="79"/>
      <c r="BB110" s="79"/>
      <c r="BC110" s="79"/>
      <c r="BD110" s="79"/>
      <c r="BE110" s="116">
        <f t="shared" si="10"/>
        <v>0.33</v>
      </c>
      <c r="BF110" s="116">
        <f t="shared" si="11"/>
        <v>0.06</v>
      </c>
      <c r="BK110" s="125"/>
      <c r="BP110" s="79"/>
      <c r="BQ110" s="79"/>
      <c r="BR110" s="79"/>
      <c r="BS110" s="79"/>
    </row>
    <row r="111" spans="4:71" ht="12.75">
      <c r="D111" s="116" t="str">
        <f>VLOOKUP(E111,'PCWA Site Type'!$A$2:$C$42,3)</f>
        <v>lg</v>
      </c>
      <c r="E111" s="6">
        <v>29</v>
      </c>
      <c r="F111" s="79" t="s">
        <v>323</v>
      </c>
      <c r="G111" s="80">
        <v>39318</v>
      </c>
      <c r="H111" s="79"/>
      <c r="I111" s="83"/>
      <c r="J111" s="83"/>
      <c r="K111" s="83"/>
      <c r="L111" s="83"/>
      <c r="M111" s="83"/>
      <c r="N111" s="83"/>
      <c r="O111" s="79"/>
      <c r="P111" s="83"/>
      <c r="Q111" s="83"/>
      <c r="R111" s="83"/>
      <c r="S111" s="83"/>
      <c r="T111" s="83"/>
      <c r="U111" s="83"/>
      <c r="V111" s="79"/>
      <c r="W111" s="83"/>
      <c r="X111" s="83"/>
      <c r="Y111" s="83"/>
      <c r="Z111" s="83"/>
      <c r="AA111" s="83"/>
      <c r="AB111" s="83"/>
      <c r="AC111" s="79"/>
      <c r="AD111" s="79"/>
      <c r="AE111" s="79"/>
      <c r="AF111" s="87">
        <v>3</v>
      </c>
      <c r="AG111" s="82">
        <v>39318</v>
      </c>
      <c r="AH111" s="90" t="s">
        <v>142</v>
      </c>
      <c r="AI111" s="108" t="s">
        <v>142</v>
      </c>
      <c r="AJ111" s="90">
        <v>1</v>
      </c>
      <c r="AK111" s="84" t="s">
        <v>344</v>
      </c>
      <c r="AL111" s="79">
        <v>4</v>
      </c>
      <c r="AM111" s="108" t="s">
        <v>56</v>
      </c>
      <c r="AN111" s="79"/>
      <c r="AO111" s="79"/>
      <c r="AP111" s="85">
        <v>0.5</v>
      </c>
      <c r="AQ111" s="79" t="s">
        <v>133</v>
      </c>
      <c r="AR111" s="79" t="s">
        <v>133</v>
      </c>
      <c r="AS111" s="79">
        <v>0.25</v>
      </c>
      <c r="AT111" s="85">
        <v>0.25</v>
      </c>
      <c r="AU111" s="92">
        <v>0</v>
      </c>
      <c r="AV111" s="92">
        <v>0</v>
      </c>
      <c r="AW111" s="79"/>
      <c r="AX111" s="108" t="s">
        <v>341</v>
      </c>
      <c r="AY111" s="79"/>
      <c r="AZ111" s="79"/>
      <c r="BA111" s="79"/>
      <c r="BB111" s="79"/>
      <c r="BC111" s="79"/>
      <c r="BD111" s="79"/>
      <c r="BE111" s="116">
        <f t="shared" si="10"/>
        <v>0.25</v>
      </c>
      <c r="BF111" s="116">
        <f t="shared" si="11"/>
        <v>0</v>
      </c>
      <c r="BK111" s="125"/>
      <c r="BP111" s="79"/>
      <c r="BQ111" s="79"/>
      <c r="BR111" s="79"/>
      <c r="BS111" s="79"/>
    </row>
    <row r="112" spans="4:71" ht="12.75">
      <c r="D112" s="116" t="str">
        <f>VLOOKUP(E112,'PCWA Site Type'!$A$2:$C$42,3)</f>
        <v>lg</v>
      </c>
      <c r="E112" s="6">
        <v>29</v>
      </c>
      <c r="F112" s="79" t="s">
        <v>323</v>
      </c>
      <c r="G112" s="80">
        <v>39318</v>
      </c>
      <c r="H112" s="79"/>
      <c r="I112" s="83"/>
      <c r="J112" s="83"/>
      <c r="K112" s="83"/>
      <c r="L112" s="83"/>
      <c r="M112" s="83"/>
      <c r="N112" s="83"/>
      <c r="O112" s="79"/>
      <c r="P112" s="83"/>
      <c r="Q112" s="83"/>
      <c r="R112" s="83"/>
      <c r="S112" s="83"/>
      <c r="T112" s="83"/>
      <c r="U112" s="83"/>
      <c r="V112" s="79"/>
      <c r="W112" s="83"/>
      <c r="X112" s="83"/>
      <c r="Y112" s="83"/>
      <c r="Z112" s="83"/>
      <c r="AA112" s="83"/>
      <c r="AB112" s="83"/>
      <c r="AC112" s="79"/>
      <c r="AD112" s="79"/>
      <c r="AE112" s="79"/>
      <c r="AF112" s="87">
        <v>3</v>
      </c>
      <c r="AG112" s="82">
        <v>39318</v>
      </c>
      <c r="AH112" s="90" t="s">
        <v>142</v>
      </c>
      <c r="AI112" s="108" t="s">
        <v>142</v>
      </c>
      <c r="AJ112" s="90">
        <v>1</v>
      </c>
      <c r="AK112" s="109" t="s">
        <v>361</v>
      </c>
      <c r="AL112" s="109" t="s">
        <v>361</v>
      </c>
      <c r="AM112" s="108" t="s">
        <v>56</v>
      </c>
      <c r="AN112" s="79"/>
      <c r="AO112" s="79"/>
      <c r="AP112" s="85">
        <v>2.1</v>
      </c>
      <c r="AQ112" s="79" t="s">
        <v>133</v>
      </c>
      <c r="AR112" s="79" t="s">
        <v>133</v>
      </c>
      <c r="AS112" s="79">
        <v>1.3</v>
      </c>
      <c r="AT112" s="85">
        <v>1.3</v>
      </c>
      <c r="AU112" s="85">
        <v>0.08</v>
      </c>
      <c r="AV112" s="85">
        <v>0.08</v>
      </c>
      <c r="AW112" s="79"/>
      <c r="AX112" s="108" t="s">
        <v>341</v>
      </c>
      <c r="AY112" s="79" t="s">
        <v>362</v>
      </c>
      <c r="AZ112" s="79"/>
      <c r="BA112" s="79"/>
      <c r="BB112" s="79"/>
      <c r="BC112" s="79"/>
      <c r="BD112" s="79"/>
      <c r="BE112" s="116">
        <f t="shared" si="10"/>
        <v>1.3</v>
      </c>
      <c r="BF112" s="116">
        <f t="shared" si="11"/>
        <v>0.08</v>
      </c>
      <c r="BK112" s="125"/>
      <c r="BP112" s="79"/>
      <c r="BQ112" s="79"/>
      <c r="BR112" s="79"/>
      <c r="BS112" s="93"/>
    </row>
    <row r="113" spans="4:71" ht="12.75">
      <c r="D113" s="116" t="str">
        <f>VLOOKUP(E113,'PCWA Site Type'!$A$2:$C$42,3)</f>
        <v>lg</v>
      </c>
      <c r="E113" s="6">
        <v>29</v>
      </c>
      <c r="F113" s="79" t="s">
        <v>323</v>
      </c>
      <c r="G113" s="80">
        <v>39318</v>
      </c>
      <c r="H113" s="79"/>
      <c r="I113" s="83"/>
      <c r="J113" s="83"/>
      <c r="K113" s="83"/>
      <c r="L113" s="83"/>
      <c r="M113" s="83"/>
      <c r="N113" s="83"/>
      <c r="O113" s="79"/>
      <c r="P113" s="83"/>
      <c r="Q113" s="83"/>
      <c r="R113" s="83"/>
      <c r="S113" s="83"/>
      <c r="T113" s="83"/>
      <c r="U113" s="83"/>
      <c r="V113" s="79"/>
      <c r="W113" s="83"/>
      <c r="X113" s="83"/>
      <c r="Y113" s="83"/>
      <c r="Z113" s="83"/>
      <c r="AA113" s="83"/>
      <c r="AB113" s="83"/>
      <c r="AC113" s="79"/>
      <c r="AD113" s="79"/>
      <c r="AE113" s="79"/>
      <c r="AF113" s="87">
        <v>3</v>
      </c>
      <c r="AG113" s="82">
        <v>39318</v>
      </c>
      <c r="AH113" s="90" t="s">
        <v>142</v>
      </c>
      <c r="AI113" s="108" t="s">
        <v>142</v>
      </c>
      <c r="AJ113" s="90">
        <v>1</v>
      </c>
      <c r="AK113" s="84" t="s">
        <v>353</v>
      </c>
      <c r="AL113" s="79">
        <v>5</v>
      </c>
      <c r="AM113" s="108" t="s">
        <v>56</v>
      </c>
      <c r="AN113" s="79"/>
      <c r="AO113" s="79"/>
      <c r="AP113" s="85">
        <v>0.12</v>
      </c>
      <c r="AQ113" s="79" t="s">
        <v>133</v>
      </c>
      <c r="AR113" s="79" t="s">
        <v>133</v>
      </c>
      <c r="AS113" s="79">
        <v>0.35</v>
      </c>
      <c r="AT113" s="85">
        <v>0.35</v>
      </c>
      <c r="AU113" s="92">
        <v>0</v>
      </c>
      <c r="AV113" s="92">
        <v>0</v>
      </c>
      <c r="AW113" s="79"/>
      <c r="AX113" s="108" t="s">
        <v>341</v>
      </c>
      <c r="AY113" s="79"/>
      <c r="AZ113" s="79"/>
      <c r="BA113" s="79"/>
      <c r="BB113" s="79"/>
      <c r="BC113" s="79"/>
      <c r="BD113" s="79"/>
      <c r="BE113" s="116">
        <f t="shared" si="10"/>
        <v>0.35</v>
      </c>
      <c r="BF113" s="116">
        <f t="shared" si="11"/>
        <v>0</v>
      </c>
      <c r="BK113" s="125"/>
      <c r="BP113" s="79"/>
      <c r="BQ113" s="79"/>
      <c r="BR113" s="79"/>
      <c r="BS113" s="79"/>
    </row>
    <row r="114" spans="4:71" ht="12.75">
      <c r="D114" s="116" t="str">
        <f>VLOOKUP(E114,'PCWA Site Type'!$A$2:$C$42,3)</f>
        <v>lg</v>
      </c>
      <c r="E114" s="6">
        <v>29</v>
      </c>
      <c r="F114" s="79" t="s">
        <v>323</v>
      </c>
      <c r="G114" s="80">
        <v>39318</v>
      </c>
      <c r="H114" s="79"/>
      <c r="I114" s="83"/>
      <c r="J114" s="83"/>
      <c r="K114" s="83"/>
      <c r="L114" s="83"/>
      <c r="M114" s="83"/>
      <c r="N114" s="83"/>
      <c r="O114" s="79"/>
      <c r="P114" s="83"/>
      <c r="Q114" s="83"/>
      <c r="R114" s="83"/>
      <c r="S114" s="83"/>
      <c r="T114" s="83"/>
      <c r="U114" s="83"/>
      <c r="V114" s="79"/>
      <c r="W114" s="83"/>
      <c r="X114" s="83"/>
      <c r="Y114" s="83"/>
      <c r="Z114" s="83"/>
      <c r="AA114" s="83"/>
      <c r="AB114" s="83"/>
      <c r="AC114" s="79"/>
      <c r="AD114" s="79"/>
      <c r="AE114" s="79"/>
      <c r="AF114" s="87">
        <v>3</v>
      </c>
      <c r="AG114" s="82">
        <v>39318</v>
      </c>
      <c r="AH114" s="90" t="s">
        <v>142</v>
      </c>
      <c r="AI114" s="108" t="s">
        <v>142</v>
      </c>
      <c r="AJ114" s="90">
        <v>2</v>
      </c>
      <c r="AK114" s="84" t="s">
        <v>61</v>
      </c>
      <c r="AL114" s="79">
        <v>4</v>
      </c>
      <c r="AM114" s="108" t="s">
        <v>56</v>
      </c>
      <c r="AN114" s="79"/>
      <c r="AO114" s="79"/>
      <c r="AP114" s="85">
        <v>5.5</v>
      </c>
      <c r="AQ114" s="79" t="s">
        <v>133</v>
      </c>
      <c r="AR114" s="79" t="s">
        <v>133</v>
      </c>
      <c r="AS114" s="79">
        <v>1.5</v>
      </c>
      <c r="AT114" s="85">
        <v>1.5</v>
      </c>
      <c r="AU114" s="85">
        <v>0.16</v>
      </c>
      <c r="AV114" s="85">
        <v>0.16</v>
      </c>
      <c r="AW114" s="79"/>
      <c r="AX114" s="108" t="s">
        <v>341</v>
      </c>
      <c r="AY114" s="79"/>
      <c r="AZ114" s="79"/>
      <c r="BA114" s="79"/>
      <c r="BB114" s="79"/>
      <c r="BC114" s="79"/>
      <c r="BD114" s="79"/>
      <c r="BE114" s="116">
        <f t="shared" si="10"/>
        <v>1.5</v>
      </c>
      <c r="BF114" s="116">
        <f t="shared" si="11"/>
        <v>0.16</v>
      </c>
      <c r="BK114" s="125"/>
      <c r="BP114" s="79"/>
      <c r="BQ114" s="79"/>
      <c r="BR114" s="79"/>
      <c r="BS114" s="79"/>
    </row>
    <row r="115" spans="4:71" ht="12.75">
      <c r="D115" s="74" t="str">
        <f>VLOOKUP(E115,'PCWA Site Type'!$A$2:$C$42,3)</f>
        <v>lg</v>
      </c>
      <c r="E115" s="6">
        <v>29</v>
      </c>
      <c r="F115" s="79" t="s">
        <v>323</v>
      </c>
      <c r="G115" s="80">
        <v>39318</v>
      </c>
      <c r="H115" s="79"/>
      <c r="I115" s="83"/>
      <c r="J115" s="83"/>
      <c r="K115" s="83"/>
      <c r="L115" s="83"/>
      <c r="M115" s="83"/>
      <c r="N115" s="83"/>
      <c r="O115" s="79"/>
      <c r="P115" s="83"/>
      <c r="Q115" s="83"/>
      <c r="R115" s="83"/>
      <c r="S115" s="83"/>
      <c r="T115" s="83"/>
      <c r="U115" s="83"/>
      <c r="V115" s="79"/>
      <c r="W115" s="83"/>
      <c r="X115" s="83"/>
      <c r="Y115" s="83"/>
      <c r="Z115" s="83"/>
      <c r="AA115" s="83"/>
      <c r="AB115" s="83"/>
      <c r="AC115" s="79"/>
      <c r="AD115" s="79"/>
      <c r="AE115" s="79"/>
      <c r="AF115" s="87">
        <v>3</v>
      </c>
      <c r="AG115" s="82">
        <v>39318</v>
      </c>
      <c r="AH115" s="90" t="s">
        <v>142</v>
      </c>
      <c r="AI115" s="108" t="s">
        <v>142</v>
      </c>
      <c r="AJ115" s="90">
        <v>1</v>
      </c>
      <c r="AK115" s="84" t="s">
        <v>267</v>
      </c>
      <c r="AL115" s="79">
        <v>4</v>
      </c>
      <c r="AM115" s="108" t="s">
        <v>56</v>
      </c>
      <c r="AN115" s="79"/>
      <c r="AO115" s="79"/>
      <c r="AP115" s="85">
        <v>5.3</v>
      </c>
      <c r="AQ115" s="79" t="s">
        <v>133</v>
      </c>
      <c r="AR115" s="79" t="s">
        <v>133</v>
      </c>
      <c r="AS115" s="79">
        <v>1.45</v>
      </c>
      <c r="AT115" s="85">
        <v>1.45</v>
      </c>
      <c r="AU115" s="85">
        <v>0.09</v>
      </c>
      <c r="AV115" s="85">
        <v>0.09</v>
      </c>
      <c r="AW115" s="79"/>
      <c r="AX115" s="108" t="s">
        <v>341</v>
      </c>
      <c r="AY115" s="79"/>
      <c r="AZ115" s="79"/>
      <c r="BA115" s="79"/>
      <c r="BB115" s="79"/>
      <c r="BC115" s="79"/>
      <c r="BD115" s="79"/>
      <c r="BE115" s="116">
        <f t="shared" si="10"/>
        <v>1.45</v>
      </c>
      <c r="BF115" s="116">
        <f t="shared" si="11"/>
        <v>0.09</v>
      </c>
      <c r="BK115" s="125"/>
      <c r="BP115" s="79"/>
      <c r="BQ115" s="79"/>
      <c r="BR115" s="79"/>
      <c r="BS115" s="79"/>
    </row>
    <row r="116" spans="4:71" ht="12.75">
      <c r="D116" s="74" t="str">
        <f>VLOOKUP(E116,'PCWA Site Type'!$A$2:$C$42,3)</f>
        <v>lg</v>
      </c>
      <c r="E116" s="6">
        <v>29</v>
      </c>
      <c r="F116" s="79" t="s">
        <v>323</v>
      </c>
      <c r="G116" s="80">
        <v>39318</v>
      </c>
      <c r="H116" s="79"/>
      <c r="I116" s="83"/>
      <c r="J116" s="83"/>
      <c r="K116" s="83"/>
      <c r="L116" s="83"/>
      <c r="M116" s="83"/>
      <c r="N116" s="83"/>
      <c r="O116" s="79"/>
      <c r="P116" s="83"/>
      <c r="Q116" s="83"/>
      <c r="R116" s="83"/>
      <c r="S116" s="83"/>
      <c r="T116" s="83"/>
      <c r="U116" s="83"/>
      <c r="V116" s="79"/>
      <c r="W116" s="83"/>
      <c r="X116" s="83"/>
      <c r="Y116" s="83"/>
      <c r="Z116" s="83"/>
      <c r="AA116" s="83"/>
      <c r="AB116" s="83"/>
      <c r="AC116" s="79"/>
      <c r="AD116" s="79"/>
      <c r="AE116" s="79"/>
      <c r="AF116" s="87">
        <v>3</v>
      </c>
      <c r="AG116" s="82">
        <v>39318</v>
      </c>
      <c r="AH116" s="90" t="s">
        <v>142</v>
      </c>
      <c r="AI116" s="108" t="s">
        <v>142</v>
      </c>
      <c r="AJ116" s="90">
        <v>1</v>
      </c>
      <c r="AK116" s="84" t="s">
        <v>359</v>
      </c>
      <c r="AL116" s="79">
        <v>5</v>
      </c>
      <c r="AM116" s="108" t="s">
        <v>56</v>
      </c>
      <c r="AN116" s="79"/>
      <c r="AO116" s="79"/>
      <c r="AP116" s="85">
        <v>6</v>
      </c>
      <c r="AQ116" s="79" t="s">
        <v>133</v>
      </c>
      <c r="AR116" s="79" t="s">
        <v>133</v>
      </c>
      <c r="AS116" s="79">
        <v>1.1</v>
      </c>
      <c r="AT116" s="85">
        <v>1.1</v>
      </c>
      <c r="AU116" s="92">
        <v>0</v>
      </c>
      <c r="AV116" s="92">
        <v>0</v>
      </c>
      <c r="AW116" s="79"/>
      <c r="AX116" s="108" t="s">
        <v>341</v>
      </c>
      <c r="AY116" s="79"/>
      <c r="AZ116" s="79"/>
      <c r="BA116" s="79"/>
      <c r="BB116" s="79"/>
      <c r="BC116" s="79"/>
      <c r="BD116" s="79"/>
      <c r="BE116" s="116">
        <f t="shared" si="10"/>
        <v>1.1</v>
      </c>
      <c r="BF116" s="116">
        <f t="shared" si="11"/>
        <v>0</v>
      </c>
      <c r="BK116" s="125"/>
      <c r="BP116" s="79"/>
      <c r="BQ116" s="87"/>
      <c r="BR116" s="79"/>
      <c r="BS116" s="79"/>
    </row>
    <row r="117" spans="4:71" ht="12.75">
      <c r="D117" s="116" t="str">
        <f>VLOOKUP(E117,'PCWA Site Type'!$A$2:$C$42,3)</f>
        <v>lg</v>
      </c>
      <c r="E117" s="6">
        <v>29</v>
      </c>
      <c r="F117" s="79" t="s">
        <v>323</v>
      </c>
      <c r="G117" s="80">
        <v>39318</v>
      </c>
      <c r="H117" s="79"/>
      <c r="I117" s="83"/>
      <c r="J117" s="83"/>
      <c r="K117" s="83"/>
      <c r="L117" s="83"/>
      <c r="M117" s="83"/>
      <c r="N117" s="83"/>
      <c r="O117" s="79"/>
      <c r="P117" s="83"/>
      <c r="Q117" s="83"/>
      <c r="R117" s="83"/>
      <c r="S117" s="83"/>
      <c r="T117" s="83"/>
      <c r="U117" s="83"/>
      <c r="V117" s="79"/>
      <c r="W117" s="83"/>
      <c r="X117" s="83"/>
      <c r="Y117" s="83"/>
      <c r="Z117" s="83"/>
      <c r="AA117" s="83"/>
      <c r="AB117" s="83"/>
      <c r="AC117" s="79"/>
      <c r="AD117" s="79"/>
      <c r="AE117" s="79"/>
      <c r="AF117" s="87">
        <v>3</v>
      </c>
      <c r="AG117" s="82">
        <v>39318</v>
      </c>
      <c r="AH117" s="90" t="s">
        <v>142</v>
      </c>
      <c r="AI117" s="108" t="s">
        <v>142</v>
      </c>
      <c r="AJ117" s="83">
        <v>2</v>
      </c>
      <c r="AK117" s="84" t="s">
        <v>357</v>
      </c>
      <c r="AL117" s="79">
        <v>5</v>
      </c>
      <c r="AM117" s="108" t="s">
        <v>56</v>
      </c>
      <c r="AN117" s="79"/>
      <c r="AO117" s="79"/>
      <c r="AP117" s="85">
        <v>0.89</v>
      </c>
      <c r="AQ117" s="79" t="s">
        <v>133</v>
      </c>
      <c r="AR117" s="79" t="s">
        <v>133</v>
      </c>
      <c r="AS117" s="79">
        <v>0.3</v>
      </c>
      <c r="AT117" s="85">
        <v>0.3</v>
      </c>
      <c r="AU117" s="85">
        <v>0.11</v>
      </c>
      <c r="AV117" s="85">
        <v>0.11</v>
      </c>
      <c r="AW117" s="79"/>
      <c r="AX117" s="108" t="s">
        <v>341</v>
      </c>
      <c r="AY117" s="79"/>
      <c r="AZ117" s="79"/>
      <c r="BA117" s="79"/>
      <c r="BB117" s="79"/>
      <c r="BC117" s="79"/>
      <c r="BD117" s="79"/>
      <c r="BE117" s="116">
        <f t="shared" si="10"/>
        <v>0.3</v>
      </c>
      <c r="BF117" s="116">
        <f t="shared" si="11"/>
        <v>0.11</v>
      </c>
      <c r="BK117" s="125"/>
      <c r="BP117" s="79"/>
      <c r="BQ117" s="79"/>
      <c r="BR117" s="79"/>
      <c r="BS117" s="79"/>
    </row>
    <row r="118" spans="4:71" ht="12.75">
      <c r="D118" s="74" t="str">
        <f>VLOOKUP(E118,'PCWA Site Type'!$A$2:$C$42,3)</f>
        <v>lg</v>
      </c>
      <c r="E118" s="6">
        <v>29</v>
      </c>
      <c r="F118" s="79" t="s">
        <v>323</v>
      </c>
      <c r="G118" s="80">
        <v>39318</v>
      </c>
      <c r="H118" s="79"/>
      <c r="I118" s="83"/>
      <c r="J118" s="83"/>
      <c r="K118" s="83"/>
      <c r="L118" s="83"/>
      <c r="M118" s="83"/>
      <c r="N118" s="83"/>
      <c r="O118" s="79"/>
      <c r="P118" s="83"/>
      <c r="Q118" s="83"/>
      <c r="R118" s="83"/>
      <c r="S118" s="83"/>
      <c r="T118" s="83"/>
      <c r="U118" s="83"/>
      <c r="V118" s="79"/>
      <c r="W118" s="83"/>
      <c r="X118" s="83"/>
      <c r="Y118" s="83"/>
      <c r="Z118" s="83"/>
      <c r="AA118" s="83"/>
      <c r="AB118" s="83"/>
      <c r="AC118" s="79"/>
      <c r="AD118" s="79"/>
      <c r="AE118" s="79"/>
      <c r="AF118" s="87">
        <v>3</v>
      </c>
      <c r="AG118" s="82">
        <v>39318</v>
      </c>
      <c r="AH118" s="90" t="s">
        <v>142</v>
      </c>
      <c r="AI118" s="108" t="s">
        <v>142</v>
      </c>
      <c r="AJ118" s="83">
        <v>1</v>
      </c>
      <c r="AK118" s="84" t="s">
        <v>61</v>
      </c>
      <c r="AL118" s="79">
        <v>4</v>
      </c>
      <c r="AM118" s="108" t="s">
        <v>56</v>
      </c>
      <c r="AN118" s="79"/>
      <c r="AO118" s="79"/>
      <c r="AP118" s="85">
        <v>7.2</v>
      </c>
      <c r="AQ118" s="79" t="s">
        <v>133</v>
      </c>
      <c r="AR118" s="79" t="s">
        <v>133</v>
      </c>
      <c r="AS118" s="79">
        <v>1.7</v>
      </c>
      <c r="AT118" s="85">
        <v>1.7</v>
      </c>
      <c r="AU118" s="85">
        <v>0.42</v>
      </c>
      <c r="AV118" s="85">
        <v>0.24</v>
      </c>
      <c r="AW118" s="79"/>
      <c r="AX118" s="108" t="s">
        <v>341</v>
      </c>
      <c r="AY118" s="87"/>
      <c r="AZ118" s="79"/>
      <c r="BA118" s="79"/>
      <c r="BB118" s="79"/>
      <c r="BC118" s="79"/>
      <c r="BD118" s="79"/>
      <c r="BE118" s="116">
        <f t="shared" si="10"/>
        <v>1.7</v>
      </c>
      <c r="BF118" s="116">
        <f t="shared" si="11"/>
        <v>0.42</v>
      </c>
      <c r="BK118" s="125"/>
      <c r="BP118" s="79"/>
      <c r="BQ118" s="79"/>
      <c r="BR118" s="79"/>
      <c r="BS118" s="79"/>
    </row>
    <row r="119" spans="4:71" ht="12.75">
      <c r="D119" s="116" t="str">
        <f>VLOOKUP(E119,'PCWA Site Type'!$A$2:$C$42,3)</f>
        <v>lg</v>
      </c>
      <c r="E119" s="6">
        <v>29</v>
      </c>
      <c r="F119" s="79" t="s">
        <v>323</v>
      </c>
      <c r="G119" s="80">
        <v>39318</v>
      </c>
      <c r="H119" s="79"/>
      <c r="I119" s="83"/>
      <c r="J119" s="83"/>
      <c r="K119" s="83"/>
      <c r="L119" s="83"/>
      <c r="M119" s="83"/>
      <c r="N119" s="83"/>
      <c r="O119" s="79"/>
      <c r="P119" s="83"/>
      <c r="Q119" s="83"/>
      <c r="R119" s="83"/>
      <c r="S119" s="83"/>
      <c r="T119" s="83"/>
      <c r="U119" s="83"/>
      <c r="V119" s="79"/>
      <c r="W119" s="83"/>
      <c r="X119" s="83"/>
      <c r="Y119" s="83"/>
      <c r="Z119" s="83"/>
      <c r="AA119" s="83"/>
      <c r="AB119" s="83"/>
      <c r="AC119" s="79"/>
      <c r="AD119" s="79"/>
      <c r="AE119" s="79"/>
      <c r="AF119" s="87">
        <v>3</v>
      </c>
      <c r="AG119" s="82">
        <v>39318</v>
      </c>
      <c r="AH119" s="90" t="s">
        <v>142</v>
      </c>
      <c r="AI119" s="108" t="s">
        <v>142</v>
      </c>
      <c r="AJ119" s="83">
        <v>1</v>
      </c>
      <c r="AK119" s="84" t="s">
        <v>344</v>
      </c>
      <c r="AL119" s="79">
        <v>4</v>
      </c>
      <c r="AM119" s="108" t="s">
        <v>56</v>
      </c>
      <c r="AN119" s="79"/>
      <c r="AO119" s="79"/>
      <c r="AP119" s="85">
        <v>1.2</v>
      </c>
      <c r="AQ119" s="79" t="s">
        <v>133</v>
      </c>
      <c r="AR119" s="79" t="s">
        <v>133</v>
      </c>
      <c r="AS119" s="79">
        <v>0.25</v>
      </c>
      <c r="AT119" s="85">
        <v>0.25</v>
      </c>
      <c r="AU119" s="92">
        <v>0</v>
      </c>
      <c r="AV119" s="92">
        <v>0</v>
      </c>
      <c r="AW119" s="79"/>
      <c r="AX119" s="108" t="s">
        <v>341</v>
      </c>
      <c r="AY119" s="79"/>
      <c r="AZ119" s="79"/>
      <c r="BA119" s="79"/>
      <c r="BB119" s="79"/>
      <c r="BC119" s="79"/>
      <c r="BD119" s="79"/>
      <c r="BE119" s="116">
        <f t="shared" si="10"/>
        <v>0.25</v>
      </c>
      <c r="BF119" s="116">
        <f t="shared" si="11"/>
        <v>0</v>
      </c>
      <c r="BK119" s="125"/>
      <c r="BP119" s="79"/>
      <c r="BQ119" s="79"/>
      <c r="BR119" s="79"/>
      <c r="BS119" s="79"/>
    </row>
    <row r="120" spans="4:71" ht="12.75">
      <c r="D120" s="116" t="str">
        <f>VLOOKUP(E120,'PCWA Site Type'!$A$2:$C$42,3)</f>
        <v>lg</v>
      </c>
      <c r="E120" s="6">
        <v>29</v>
      </c>
      <c r="F120" s="79" t="s">
        <v>323</v>
      </c>
      <c r="G120" s="80">
        <v>39318</v>
      </c>
      <c r="H120" s="79"/>
      <c r="I120" s="83"/>
      <c r="J120" s="83"/>
      <c r="K120" s="83"/>
      <c r="L120" s="83"/>
      <c r="M120" s="83"/>
      <c r="N120" s="83"/>
      <c r="O120" s="79"/>
      <c r="P120" s="83"/>
      <c r="Q120" s="83"/>
      <c r="R120" s="83"/>
      <c r="S120" s="83"/>
      <c r="T120" s="83"/>
      <c r="U120" s="83"/>
      <c r="V120" s="79"/>
      <c r="W120" s="83"/>
      <c r="X120" s="83"/>
      <c r="Y120" s="83"/>
      <c r="Z120" s="83"/>
      <c r="AA120" s="83"/>
      <c r="AB120" s="83"/>
      <c r="AC120" s="79"/>
      <c r="AD120" s="79"/>
      <c r="AE120" s="79"/>
      <c r="AF120" s="87">
        <v>3</v>
      </c>
      <c r="AG120" s="82">
        <v>39318</v>
      </c>
      <c r="AH120" s="90" t="s">
        <v>142</v>
      </c>
      <c r="AI120" s="108" t="s">
        <v>142</v>
      </c>
      <c r="AJ120" s="83">
        <v>1</v>
      </c>
      <c r="AK120" s="84" t="s">
        <v>363</v>
      </c>
      <c r="AL120" s="79">
        <v>5</v>
      </c>
      <c r="AM120" s="108" t="s">
        <v>56</v>
      </c>
      <c r="AN120" s="79"/>
      <c r="AO120" s="79"/>
      <c r="AP120" s="85">
        <v>0.55</v>
      </c>
      <c r="AQ120" s="79" t="s">
        <v>133</v>
      </c>
      <c r="AR120" s="79" t="s">
        <v>133</v>
      </c>
      <c r="AS120" s="79">
        <v>0.05</v>
      </c>
      <c r="AT120" s="85">
        <v>0.05</v>
      </c>
      <c r="AU120" s="92">
        <v>0</v>
      </c>
      <c r="AV120" s="92">
        <v>0</v>
      </c>
      <c r="AW120" s="79"/>
      <c r="AX120" s="108" t="s">
        <v>341</v>
      </c>
      <c r="AY120" s="79"/>
      <c r="AZ120" s="79"/>
      <c r="BA120" s="79"/>
      <c r="BB120" s="79"/>
      <c r="BC120" s="79"/>
      <c r="BD120" s="79"/>
      <c r="BE120" s="116">
        <f t="shared" si="10"/>
        <v>0.05</v>
      </c>
      <c r="BF120" s="116">
        <f t="shared" si="11"/>
        <v>0</v>
      </c>
      <c r="BK120" s="125"/>
      <c r="BP120" s="79"/>
      <c r="BQ120" s="79"/>
      <c r="BR120" s="79"/>
      <c r="BS120" s="79"/>
    </row>
    <row r="121" spans="4:71" ht="12.75">
      <c r="D121" s="116" t="str">
        <f>VLOOKUP(E121,'PCWA Site Type'!$A$2:$C$42,3)</f>
        <v>lg</v>
      </c>
      <c r="E121" s="6">
        <v>29</v>
      </c>
      <c r="F121" s="79" t="s">
        <v>323</v>
      </c>
      <c r="G121" s="80">
        <v>39318</v>
      </c>
      <c r="H121" s="79"/>
      <c r="I121" s="83"/>
      <c r="J121" s="83"/>
      <c r="K121" s="83"/>
      <c r="L121" s="83"/>
      <c r="M121" s="83"/>
      <c r="N121" s="83"/>
      <c r="O121" s="79"/>
      <c r="P121" s="83"/>
      <c r="Q121" s="83"/>
      <c r="R121" s="83"/>
      <c r="S121" s="83"/>
      <c r="T121" s="83"/>
      <c r="U121" s="83"/>
      <c r="V121" s="79"/>
      <c r="W121" s="83"/>
      <c r="X121" s="83"/>
      <c r="Y121" s="83"/>
      <c r="Z121" s="83"/>
      <c r="AA121" s="83"/>
      <c r="AB121" s="83"/>
      <c r="AC121" s="79"/>
      <c r="AD121" s="79"/>
      <c r="AE121" s="79"/>
      <c r="AF121" s="87">
        <v>3</v>
      </c>
      <c r="AG121" s="82">
        <v>39318</v>
      </c>
      <c r="AH121" s="90" t="s">
        <v>142</v>
      </c>
      <c r="AI121" s="108" t="s">
        <v>142</v>
      </c>
      <c r="AJ121" s="83">
        <v>1</v>
      </c>
      <c r="AK121" s="84" t="s">
        <v>267</v>
      </c>
      <c r="AL121" s="79">
        <v>4</v>
      </c>
      <c r="AM121" s="108" t="s">
        <v>56</v>
      </c>
      <c r="AN121" s="79"/>
      <c r="AO121" s="79"/>
      <c r="AP121" s="85">
        <v>1.1</v>
      </c>
      <c r="AQ121" s="79" t="s">
        <v>133</v>
      </c>
      <c r="AR121" s="79" t="s">
        <v>133</v>
      </c>
      <c r="AS121" s="79">
        <v>0.7</v>
      </c>
      <c r="AT121" s="85">
        <v>0.7</v>
      </c>
      <c r="AU121" s="85">
        <v>0.04</v>
      </c>
      <c r="AV121" s="85">
        <v>0.04</v>
      </c>
      <c r="AW121" s="79"/>
      <c r="AX121" s="108" t="s">
        <v>341</v>
      </c>
      <c r="AY121" s="79"/>
      <c r="AZ121" s="79"/>
      <c r="BA121" s="79"/>
      <c r="BB121" s="79"/>
      <c r="BC121" s="79"/>
      <c r="BD121" s="79"/>
      <c r="BE121" s="116">
        <f t="shared" si="10"/>
        <v>0.7</v>
      </c>
      <c r="BF121" s="116">
        <f t="shared" si="11"/>
        <v>0.04</v>
      </c>
      <c r="BK121" s="125"/>
      <c r="BP121" s="79"/>
      <c r="BQ121" s="79"/>
      <c r="BR121" s="79"/>
      <c r="BS121" s="79"/>
    </row>
    <row r="122" spans="4:71" ht="12.75">
      <c r="D122" s="116" t="str">
        <f>VLOOKUP(E122,'PCWA Site Type'!$A$2:$C$42,3)</f>
        <v>lg</v>
      </c>
      <c r="E122" s="6">
        <v>29</v>
      </c>
      <c r="F122" s="79" t="s">
        <v>323</v>
      </c>
      <c r="G122" s="80">
        <v>39318</v>
      </c>
      <c r="H122" s="79"/>
      <c r="I122" s="83"/>
      <c r="J122" s="83"/>
      <c r="K122" s="83"/>
      <c r="L122" s="83"/>
      <c r="M122" s="83"/>
      <c r="N122" s="83"/>
      <c r="O122" s="79"/>
      <c r="P122" s="83"/>
      <c r="Q122" s="83"/>
      <c r="R122" s="83"/>
      <c r="S122" s="83"/>
      <c r="T122" s="83"/>
      <c r="U122" s="83"/>
      <c r="V122" s="79"/>
      <c r="W122" s="83"/>
      <c r="X122" s="83"/>
      <c r="Y122" s="83"/>
      <c r="Z122" s="83"/>
      <c r="AA122" s="83"/>
      <c r="AB122" s="83"/>
      <c r="AC122" s="79"/>
      <c r="AD122" s="79"/>
      <c r="AE122" s="79"/>
      <c r="AF122" s="87">
        <v>3</v>
      </c>
      <c r="AG122" s="82">
        <v>39318</v>
      </c>
      <c r="AH122" s="90" t="s">
        <v>142</v>
      </c>
      <c r="AI122" s="108" t="s">
        <v>142</v>
      </c>
      <c r="AJ122" s="83">
        <v>1</v>
      </c>
      <c r="AK122" s="84" t="s">
        <v>297</v>
      </c>
      <c r="AL122" s="79">
        <v>4</v>
      </c>
      <c r="AM122" s="108" t="s">
        <v>56</v>
      </c>
      <c r="AN122" s="79"/>
      <c r="AO122" s="79"/>
      <c r="AP122" s="85">
        <v>0.6</v>
      </c>
      <c r="AQ122" s="79" t="s">
        <v>133</v>
      </c>
      <c r="AR122" s="79" t="s">
        <v>133</v>
      </c>
      <c r="AS122" s="79">
        <v>2.5</v>
      </c>
      <c r="AT122" s="85">
        <v>2.5</v>
      </c>
      <c r="AU122" s="92">
        <v>0</v>
      </c>
      <c r="AV122" s="92">
        <v>0</v>
      </c>
      <c r="AW122" s="79"/>
      <c r="AX122" s="108" t="s">
        <v>341</v>
      </c>
      <c r="AY122" s="79"/>
      <c r="AZ122" s="79"/>
      <c r="BA122" s="79"/>
      <c r="BB122" s="79"/>
      <c r="BC122" s="79"/>
      <c r="BD122" s="79"/>
      <c r="BE122" s="116">
        <f t="shared" si="10"/>
        <v>2.5</v>
      </c>
      <c r="BF122" s="116">
        <f t="shared" si="11"/>
        <v>0</v>
      </c>
      <c r="BK122" s="125"/>
      <c r="BP122" s="79"/>
      <c r="BQ122" s="79"/>
      <c r="BR122" s="79"/>
      <c r="BS122" s="79"/>
    </row>
    <row r="123" spans="4:71" ht="12.75">
      <c r="D123" s="116" t="str">
        <f>VLOOKUP(E123,'PCWA Site Type'!$A$2:$C$42,3)</f>
        <v>lg</v>
      </c>
      <c r="E123" s="6">
        <v>29</v>
      </c>
      <c r="F123" s="79" t="s">
        <v>323</v>
      </c>
      <c r="G123" s="80">
        <v>39318</v>
      </c>
      <c r="H123" s="79"/>
      <c r="I123" s="83"/>
      <c r="J123" s="83"/>
      <c r="K123" s="83"/>
      <c r="L123" s="83"/>
      <c r="M123" s="83"/>
      <c r="N123" s="83"/>
      <c r="O123" s="79"/>
      <c r="P123" s="83"/>
      <c r="Q123" s="83"/>
      <c r="R123" s="83"/>
      <c r="S123" s="83"/>
      <c r="T123" s="83"/>
      <c r="U123" s="83"/>
      <c r="V123" s="79"/>
      <c r="W123" s="83"/>
      <c r="X123" s="83"/>
      <c r="Y123" s="83"/>
      <c r="Z123" s="83"/>
      <c r="AA123" s="83"/>
      <c r="AB123" s="83"/>
      <c r="AC123" s="79"/>
      <c r="AD123" s="79"/>
      <c r="AE123" s="79"/>
      <c r="AF123" s="87">
        <v>3</v>
      </c>
      <c r="AG123" s="82">
        <v>39318</v>
      </c>
      <c r="AH123" s="90" t="s">
        <v>142</v>
      </c>
      <c r="AI123" s="108" t="s">
        <v>142</v>
      </c>
      <c r="AJ123" s="83">
        <v>1</v>
      </c>
      <c r="AK123" s="84" t="s">
        <v>344</v>
      </c>
      <c r="AL123" s="79">
        <v>4</v>
      </c>
      <c r="AM123" s="79" t="s">
        <v>88</v>
      </c>
      <c r="AN123" s="79"/>
      <c r="AO123" s="79"/>
      <c r="AP123" s="85">
        <v>0.8</v>
      </c>
      <c r="AQ123" s="79" t="s">
        <v>54</v>
      </c>
      <c r="AR123" s="79" t="s">
        <v>52</v>
      </c>
      <c r="AS123" s="79">
        <v>0.2</v>
      </c>
      <c r="AT123" s="85"/>
      <c r="AU123" s="92">
        <v>0</v>
      </c>
      <c r="AV123" s="92">
        <v>0</v>
      </c>
      <c r="AW123" s="79"/>
      <c r="AX123" s="108" t="s">
        <v>341</v>
      </c>
      <c r="AY123" s="79"/>
      <c r="AZ123" s="79"/>
      <c r="BA123" s="79"/>
      <c r="BB123" s="79"/>
      <c r="BC123" s="79"/>
      <c r="BD123" s="79"/>
      <c r="BE123" s="116">
        <f t="shared" si="10"/>
        <v>0.2</v>
      </c>
      <c r="BF123" s="116">
        <f t="shared" si="11"/>
        <v>0</v>
      </c>
      <c r="BK123" s="125"/>
      <c r="BP123" s="79"/>
      <c r="BQ123" s="79"/>
      <c r="BR123" s="79"/>
      <c r="BS123" s="79"/>
    </row>
    <row r="124" spans="4:71" ht="12.75">
      <c r="D124" s="116" t="str">
        <f>VLOOKUP(E124,'PCWA Site Type'!$A$2:$C$42,3)</f>
        <v>lg</v>
      </c>
      <c r="E124" s="6">
        <v>29</v>
      </c>
      <c r="F124" s="79" t="s">
        <v>323</v>
      </c>
      <c r="G124" s="80">
        <v>39318</v>
      </c>
      <c r="H124" s="79"/>
      <c r="I124" s="83"/>
      <c r="J124" s="83"/>
      <c r="K124" s="83"/>
      <c r="L124" s="83"/>
      <c r="M124" s="83"/>
      <c r="N124" s="83"/>
      <c r="O124" s="79"/>
      <c r="P124" s="83"/>
      <c r="Q124" s="83"/>
      <c r="R124" s="83"/>
      <c r="S124" s="83"/>
      <c r="T124" s="83"/>
      <c r="U124" s="83"/>
      <c r="V124" s="79"/>
      <c r="W124" s="83"/>
      <c r="X124" s="83"/>
      <c r="Y124" s="83"/>
      <c r="Z124" s="83"/>
      <c r="AA124" s="83"/>
      <c r="AB124" s="83"/>
      <c r="AC124" s="79"/>
      <c r="AD124" s="79"/>
      <c r="AE124" s="79"/>
      <c r="AF124" s="87">
        <v>3</v>
      </c>
      <c r="AG124" s="82">
        <v>39318</v>
      </c>
      <c r="AH124" s="90" t="s">
        <v>142</v>
      </c>
      <c r="AI124" s="108" t="s">
        <v>142</v>
      </c>
      <c r="AJ124" s="83">
        <v>1</v>
      </c>
      <c r="AK124" s="84" t="s">
        <v>344</v>
      </c>
      <c r="AL124" s="79">
        <v>4</v>
      </c>
      <c r="AM124" s="79" t="s">
        <v>56</v>
      </c>
      <c r="AN124" s="79"/>
      <c r="AO124" s="79"/>
      <c r="AP124" s="85">
        <v>0.28</v>
      </c>
      <c r="AQ124" s="79" t="s">
        <v>133</v>
      </c>
      <c r="AR124" s="79" t="s">
        <v>54</v>
      </c>
      <c r="AS124" s="79">
        <v>0.3</v>
      </c>
      <c r="AT124" s="85">
        <v>0.3</v>
      </c>
      <c r="AU124" s="85">
        <v>0.07</v>
      </c>
      <c r="AV124" s="85">
        <v>0.07</v>
      </c>
      <c r="AW124" s="79"/>
      <c r="AX124" s="108" t="s">
        <v>341</v>
      </c>
      <c r="AY124" s="79" t="s">
        <v>364</v>
      </c>
      <c r="AZ124" s="79" t="s">
        <v>365</v>
      </c>
      <c r="BA124" s="79"/>
      <c r="BB124" s="79"/>
      <c r="BC124" s="79"/>
      <c r="BD124" s="79"/>
      <c r="BE124" s="116">
        <f t="shared" si="10"/>
        <v>0.3</v>
      </c>
      <c r="BF124" s="116">
        <f t="shared" si="11"/>
        <v>0.07</v>
      </c>
      <c r="BK124" s="125"/>
      <c r="BP124" s="79"/>
      <c r="BQ124" s="79"/>
      <c r="BR124" s="79"/>
      <c r="BS124" s="79"/>
    </row>
    <row r="125" spans="4:71" ht="12.75">
      <c r="D125" s="116" t="str">
        <f>VLOOKUP(E125,'PCWA Site Type'!$A$2:$C$42,3)</f>
        <v>lg</v>
      </c>
      <c r="E125" s="6">
        <v>29</v>
      </c>
      <c r="F125" s="79" t="s">
        <v>323</v>
      </c>
      <c r="G125" s="80">
        <v>39318</v>
      </c>
      <c r="H125" s="79"/>
      <c r="I125" s="83"/>
      <c r="J125" s="83"/>
      <c r="K125" s="83"/>
      <c r="L125" s="83"/>
      <c r="M125" s="83"/>
      <c r="N125" s="83"/>
      <c r="O125" s="79"/>
      <c r="P125" s="83"/>
      <c r="Q125" s="83"/>
      <c r="R125" s="83"/>
      <c r="S125" s="83"/>
      <c r="T125" s="83"/>
      <c r="U125" s="83"/>
      <c r="V125" s="79"/>
      <c r="W125" s="83"/>
      <c r="X125" s="83"/>
      <c r="Y125" s="83"/>
      <c r="Z125" s="83"/>
      <c r="AA125" s="83"/>
      <c r="AB125" s="83"/>
      <c r="AC125" s="79"/>
      <c r="AD125" s="79"/>
      <c r="AE125" s="79"/>
      <c r="AF125" s="87">
        <v>3</v>
      </c>
      <c r="AG125" s="82">
        <v>39318</v>
      </c>
      <c r="AH125" s="90" t="s">
        <v>142</v>
      </c>
      <c r="AI125" s="108" t="s">
        <v>142</v>
      </c>
      <c r="AJ125" s="90">
        <v>2</v>
      </c>
      <c r="AK125" s="84" t="s">
        <v>359</v>
      </c>
      <c r="AL125" s="79">
        <v>5</v>
      </c>
      <c r="AM125" s="79" t="s">
        <v>56</v>
      </c>
      <c r="AN125" s="79" t="s">
        <v>366</v>
      </c>
      <c r="AO125" s="79"/>
      <c r="AP125" s="85">
        <v>0.64</v>
      </c>
      <c r="AQ125" s="79" t="s">
        <v>133</v>
      </c>
      <c r="AR125" s="79" t="s">
        <v>54</v>
      </c>
      <c r="AS125" s="79">
        <v>0.2</v>
      </c>
      <c r="AT125" s="85">
        <v>0.2</v>
      </c>
      <c r="AU125" s="92">
        <v>0</v>
      </c>
      <c r="AV125" s="92">
        <v>0</v>
      </c>
      <c r="AW125" s="79"/>
      <c r="AX125" s="108" t="s">
        <v>341</v>
      </c>
      <c r="AY125" s="79"/>
      <c r="AZ125" s="79" t="s">
        <v>367</v>
      </c>
      <c r="BA125" s="79"/>
      <c r="BB125" s="79"/>
      <c r="BC125" s="79"/>
      <c r="BD125" s="79"/>
      <c r="BE125" s="116">
        <f t="shared" si="10"/>
        <v>0.2</v>
      </c>
      <c r="BF125" s="116">
        <f t="shared" si="11"/>
        <v>0</v>
      </c>
      <c r="BK125" s="125"/>
      <c r="BP125" s="79"/>
      <c r="BQ125" s="79"/>
      <c r="BR125" s="79"/>
      <c r="BS125" s="79"/>
    </row>
    <row r="126" spans="4:71" ht="12.75">
      <c r="D126" s="116" t="str">
        <f>VLOOKUP(E126,'PCWA Site Type'!$A$2:$C$42,3)</f>
        <v>lg</v>
      </c>
      <c r="E126" s="6">
        <v>29</v>
      </c>
      <c r="F126" s="79" t="s">
        <v>323</v>
      </c>
      <c r="G126" s="80">
        <v>39318</v>
      </c>
      <c r="H126" s="79"/>
      <c r="I126" s="83"/>
      <c r="J126" s="83"/>
      <c r="K126" s="83"/>
      <c r="L126" s="83"/>
      <c r="M126" s="83"/>
      <c r="N126" s="83"/>
      <c r="O126" s="79"/>
      <c r="P126" s="83"/>
      <c r="Q126" s="83"/>
      <c r="R126" s="83"/>
      <c r="S126" s="83"/>
      <c r="T126" s="83"/>
      <c r="U126" s="83"/>
      <c r="V126" s="79"/>
      <c r="W126" s="83"/>
      <c r="X126" s="83"/>
      <c r="Y126" s="83"/>
      <c r="Z126" s="83"/>
      <c r="AA126" s="83"/>
      <c r="AB126" s="83"/>
      <c r="AC126" s="79"/>
      <c r="AD126" s="79"/>
      <c r="AE126" s="79"/>
      <c r="AF126" s="87">
        <v>3</v>
      </c>
      <c r="AG126" s="82">
        <v>39318</v>
      </c>
      <c r="AH126" s="90" t="s">
        <v>142</v>
      </c>
      <c r="AI126" s="108" t="s">
        <v>142</v>
      </c>
      <c r="AJ126" s="90">
        <v>1</v>
      </c>
      <c r="AK126" s="84" t="s">
        <v>158</v>
      </c>
      <c r="AL126" s="79">
        <v>4</v>
      </c>
      <c r="AM126" s="79" t="s">
        <v>56</v>
      </c>
      <c r="AN126" s="79"/>
      <c r="AO126" s="79"/>
      <c r="AP126" s="85">
        <v>0.26</v>
      </c>
      <c r="AQ126" s="79" t="s">
        <v>133</v>
      </c>
      <c r="AR126" s="79" t="s">
        <v>54</v>
      </c>
      <c r="AS126" s="79">
        <v>0.2</v>
      </c>
      <c r="AT126" s="85"/>
      <c r="AU126" s="92">
        <v>0</v>
      </c>
      <c r="AV126" s="92">
        <v>0</v>
      </c>
      <c r="AW126" s="79"/>
      <c r="AX126" s="108" t="s">
        <v>341</v>
      </c>
      <c r="AY126" s="79"/>
      <c r="AZ126" s="79"/>
      <c r="BA126" s="79"/>
      <c r="BB126" s="79"/>
      <c r="BC126" s="79"/>
      <c r="BD126" s="79"/>
      <c r="BE126" s="116">
        <f t="shared" si="10"/>
        <v>0.2</v>
      </c>
      <c r="BF126" s="116">
        <f t="shared" si="11"/>
        <v>0</v>
      </c>
      <c r="BK126" s="125"/>
      <c r="BP126" s="79"/>
      <c r="BQ126" s="79"/>
      <c r="BR126" s="79"/>
      <c r="BS126" s="79"/>
    </row>
    <row r="127" spans="4:71" ht="12.75">
      <c r="D127" s="116" t="str">
        <f>VLOOKUP(E127,'PCWA Site Type'!$A$2:$C$42,3)</f>
        <v>lg</v>
      </c>
      <c r="E127" s="6">
        <v>29</v>
      </c>
      <c r="F127" s="79" t="s">
        <v>323</v>
      </c>
      <c r="G127" s="80">
        <v>39318</v>
      </c>
      <c r="H127" s="79"/>
      <c r="I127" s="83"/>
      <c r="J127" s="83"/>
      <c r="K127" s="83"/>
      <c r="L127" s="83"/>
      <c r="M127" s="83"/>
      <c r="N127" s="83"/>
      <c r="O127" s="79"/>
      <c r="P127" s="83"/>
      <c r="Q127" s="83"/>
      <c r="R127" s="83"/>
      <c r="S127" s="83"/>
      <c r="T127" s="83"/>
      <c r="U127" s="83"/>
      <c r="V127" s="79"/>
      <c r="W127" s="83"/>
      <c r="X127" s="83"/>
      <c r="Y127" s="83"/>
      <c r="Z127" s="83"/>
      <c r="AA127" s="83"/>
      <c r="AB127" s="83"/>
      <c r="AC127" s="79"/>
      <c r="AD127" s="79"/>
      <c r="AE127" s="79"/>
      <c r="AF127" s="87">
        <v>3</v>
      </c>
      <c r="AG127" s="82">
        <v>39318</v>
      </c>
      <c r="AH127" s="90" t="s">
        <v>142</v>
      </c>
      <c r="AI127" s="108" t="s">
        <v>142</v>
      </c>
      <c r="AJ127" s="90">
        <v>1</v>
      </c>
      <c r="AK127" s="84" t="s">
        <v>297</v>
      </c>
      <c r="AL127" s="79">
        <v>4</v>
      </c>
      <c r="AM127" s="79" t="s">
        <v>56</v>
      </c>
      <c r="AN127" s="79"/>
      <c r="AO127" s="79"/>
      <c r="AP127" s="85">
        <v>2.5</v>
      </c>
      <c r="AQ127" s="79" t="s">
        <v>133</v>
      </c>
      <c r="AR127" s="79" t="s">
        <v>54</v>
      </c>
      <c r="AS127" s="79">
        <v>0.2</v>
      </c>
      <c r="AT127" s="85"/>
      <c r="AU127" s="85">
        <v>0.03</v>
      </c>
      <c r="AV127" s="92">
        <v>0</v>
      </c>
      <c r="AW127" s="79"/>
      <c r="AX127" s="108" t="s">
        <v>341</v>
      </c>
      <c r="AY127" s="79"/>
      <c r="AZ127" s="79"/>
      <c r="BA127" s="79"/>
      <c r="BB127" s="79"/>
      <c r="BC127" s="79"/>
      <c r="BD127" s="79"/>
      <c r="BE127" s="116">
        <f t="shared" si="10"/>
        <v>0.2</v>
      </c>
      <c r="BF127" s="116">
        <f t="shared" si="11"/>
        <v>0.03</v>
      </c>
      <c r="BK127" s="125"/>
      <c r="BP127" s="79"/>
      <c r="BQ127" s="79"/>
      <c r="BR127" s="79"/>
      <c r="BS127" s="79"/>
    </row>
    <row r="128" spans="4:71" ht="12.75">
      <c r="D128" s="116" t="str">
        <f>VLOOKUP(E128,'PCWA Site Type'!$A$2:$C$42,3)</f>
        <v>lg</v>
      </c>
      <c r="E128" s="6">
        <v>29</v>
      </c>
      <c r="F128" s="79" t="s">
        <v>323</v>
      </c>
      <c r="G128" s="80">
        <v>39318</v>
      </c>
      <c r="H128" s="79"/>
      <c r="I128" s="83"/>
      <c r="J128" s="83"/>
      <c r="K128" s="83"/>
      <c r="L128" s="83"/>
      <c r="M128" s="83"/>
      <c r="N128" s="83"/>
      <c r="O128" s="79"/>
      <c r="P128" s="83"/>
      <c r="Q128" s="83"/>
      <c r="R128" s="83"/>
      <c r="S128" s="83"/>
      <c r="T128" s="83"/>
      <c r="U128" s="83"/>
      <c r="V128" s="79"/>
      <c r="W128" s="83"/>
      <c r="X128" s="83"/>
      <c r="Y128" s="83"/>
      <c r="Z128" s="83"/>
      <c r="AA128" s="83"/>
      <c r="AB128" s="83"/>
      <c r="AC128" s="79"/>
      <c r="AD128" s="79"/>
      <c r="AE128" s="79"/>
      <c r="AF128" s="87">
        <v>3</v>
      </c>
      <c r="AG128" s="82">
        <v>39318</v>
      </c>
      <c r="AH128" s="90" t="s">
        <v>142</v>
      </c>
      <c r="AI128" s="108" t="s">
        <v>142</v>
      </c>
      <c r="AJ128" s="90">
        <v>1</v>
      </c>
      <c r="AK128" s="84" t="s">
        <v>297</v>
      </c>
      <c r="AL128" s="79">
        <v>5</v>
      </c>
      <c r="AM128" s="79" t="s">
        <v>56</v>
      </c>
      <c r="AN128" s="79"/>
      <c r="AO128" s="79"/>
      <c r="AP128" s="85">
        <v>2.1</v>
      </c>
      <c r="AQ128" s="79" t="s">
        <v>133</v>
      </c>
      <c r="AR128" s="79" t="s">
        <v>54</v>
      </c>
      <c r="AS128" s="79">
        <v>0.27</v>
      </c>
      <c r="AT128" s="85"/>
      <c r="AU128" s="92">
        <v>0</v>
      </c>
      <c r="AV128" s="92">
        <v>0</v>
      </c>
      <c r="AW128" s="79"/>
      <c r="AX128" s="108" t="s">
        <v>341</v>
      </c>
      <c r="AY128" s="79"/>
      <c r="AZ128" s="79"/>
      <c r="BA128" s="79"/>
      <c r="BB128" s="79"/>
      <c r="BC128" s="79"/>
      <c r="BD128" s="79"/>
      <c r="BE128" s="116">
        <f t="shared" si="10"/>
        <v>0.27</v>
      </c>
      <c r="BF128" s="116">
        <f t="shared" si="11"/>
        <v>0</v>
      </c>
      <c r="BK128" s="125"/>
      <c r="BP128" s="79"/>
      <c r="BQ128" s="79"/>
      <c r="BR128" s="79"/>
      <c r="BS128" s="79"/>
    </row>
    <row r="129" spans="4:71" ht="12.75">
      <c r="D129" s="116" t="str">
        <f>VLOOKUP(E129,'PCWA Site Type'!$A$2:$C$42,3)</f>
        <v>lg</v>
      </c>
      <c r="E129" s="6">
        <v>29</v>
      </c>
      <c r="F129" s="79" t="s">
        <v>323</v>
      </c>
      <c r="G129" s="80">
        <v>39318</v>
      </c>
      <c r="H129" s="79"/>
      <c r="I129" s="83"/>
      <c r="J129" s="83"/>
      <c r="K129" s="83"/>
      <c r="L129" s="83"/>
      <c r="M129" s="83"/>
      <c r="N129" s="83"/>
      <c r="O129" s="79"/>
      <c r="P129" s="83"/>
      <c r="Q129" s="83"/>
      <c r="R129" s="83"/>
      <c r="S129" s="83"/>
      <c r="T129" s="83"/>
      <c r="U129" s="83"/>
      <c r="V129" s="79"/>
      <c r="W129" s="83"/>
      <c r="X129" s="83"/>
      <c r="Y129" s="83"/>
      <c r="Z129" s="83"/>
      <c r="AA129" s="83"/>
      <c r="AB129" s="83"/>
      <c r="AC129" s="79"/>
      <c r="AD129" s="79"/>
      <c r="AE129" s="79"/>
      <c r="AF129" s="87">
        <v>3</v>
      </c>
      <c r="AG129" s="82">
        <v>39318</v>
      </c>
      <c r="AH129" s="90" t="s">
        <v>142</v>
      </c>
      <c r="AI129" s="108" t="s">
        <v>142</v>
      </c>
      <c r="AJ129" s="90">
        <v>1</v>
      </c>
      <c r="AK129" s="84" t="s">
        <v>158</v>
      </c>
      <c r="AL129" s="79">
        <v>4</v>
      </c>
      <c r="AM129" s="79" t="s">
        <v>56</v>
      </c>
      <c r="AN129" s="79"/>
      <c r="AO129" s="79"/>
      <c r="AP129" s="85">
        <v>2.2</v>
      </c>
      <c r="AQ129" s="79" t="s">
        <v>133</v>
      </c>
      <c r="AR129" s="79" t="s">
        <v>54</v>
      </c>
      <c r="AS129" s="79">
        <v>0.25</v>
      </c>
      <c r="AT129" s="85"/>
      <c r="AU129" s="92">
        <v>0</v>
      </c>
      <c r="AV129" s="92">
        <v>0</v>
      </c>
      <c r="AW129" s="79"/>
      <c r="AX129" s="108" t="s">
        <v>341</v>
      </c>
      <c r="AY129" s="79"/>
      <c r="AZ129" s="79"/>
      <c r="BA129" s="79"/>
      <c r="BB129" s="79"/>
      <c r="BC129" s="79"/>
      <c r="BD129" s="79"/>
      <c r="BE129" s="116">
        <f t="shared" si="10"/>
        <v>0.25</v>
      </c>
      <c r="BF129" s="116">
        <f t="shared" si="11"/>
        <v>0</v>
      </c>
      <c r="BK129" s="125"/>
      <c r="BP129" s="79"/>
      <c r="BQ129" s="79"/>
      <c r="BR129" s="79"/>
      <c r="BS129" s="79"/>
    </row>
    <row r="130" spans="4:71" ht="12.75">
      <c r="D130" s="116" t="str">
        <f>VLOOKUP(E130,'PCWA Site Type'!$A$2:$C$42,3)</f>
        <v>lg</v>
      </c>
      <c r="E130" s="6">
        <v>29</v>
      </c>
      <c r="F130" s="79" t="s">
        <v>323</v>
      </c>
      <c r="G130" s="80">
        <v>39318</v>
      </c>
      <c r="H130" s="79"/>
      <c r="I130" s="83"/>
      <c r="J130" s="83"/>
      <c r="K130" s="83"/>
      <c r="L130" s="83"/>
      <c r="M130" s="83"/>
      <c r="N130" s="83"/>
      <c r="O130" s="79"/>
      <c r="P130" s="83"/>
      <c r="Q130" s="83"/>
      <c r="R130" s="83"/>
      <c r="S130" s="83"/>
      <c r="T130" s="83"/>
      <c r="U130" s="83"/>
      <c r="V130" s="79"/>
      <c r="W130" s="83"/>
      <c r="X130" s="83"/>
      <c r="Y130" s="83"/>
      <c r="Z130" s="83"/>
      <c r="AA130" s="83"/>
      <c r="AB130" s="83"/>
      <c r="AC130" s="79"/>
      <c r="AD130" s="79"/>
      <c r="AE130" s="79"/>
      <c r="AF130" s="87">
        <v>3</v>
      </c>
      <c r="AG130" s="82">
        <v>39318</v>
      </c>
      <c r="AH130" s="90" t="s">
        <v>142</v>
      </c>
      <c r="AI130" s="108" t="s">
        <v>142</v>
      </c>
      <c r="AJ130" s="90">
        <v>1</v>
      </c>
      <c r="AK130" s="84" t="s">
        <v>359</v>
      </c>
      <c r="AL130" s="79">
        <v>5</v>
      </c>
      <c r="AM130" s="79" t="s">
        <v>56</v>
      </c>
      <c r="AN130" s="79"/>
      <c r="AO130" s="79"/>
      <c r="AP130" s="85">
        <v>0.4</v>
      </c>
      <c r="AQ130" s="79" t="s">
        <v>133</v>
      </c>
      <c r="AR130" s="79" t="s">
        <v>54</v>
      </c>
      <c r="AS130" s="79">
        <v>0.3</v>
      </c>
      <c r="AT130" s="85"/>
      <c r="AU130" s="92">
        <v>0</v>
      </c>
      <c r="AV130" s="92">
        <v>0</v>
      </c>
      <c r="AW130" s="79"/>
      <c r="AX130" s="108" t="s">
        <v>341</v>
      </c>
      <c r="AY130" s="79"/>
      <c r="AZ130" s="79"/>
      <c r="BA130" s="79"/>
      <c r="BB130" s="79"/>
      <c r="BC130" s="79"/>
      <c r="BD130" s="79"/>
      <c r="BE130" s="116">
        <f t="shared" si="10"/>
        <v>0.3</v>
      </c>
      <c r="BF130" s="116">
        <f t="shared" si="11"/>
        <v>0</v>
      </c>
      <c r="BK130" s="125"/>
      <c r="BP130" s="79"/>
      <c r="BQ130" s="79"/>
      <c r="BR130" s="79"/>
      <c r="BS130" s="79"/>
    </row>
    <row r="131" spans="4:71" ht="12.75">
      <c r="D131" s="116" t="str">
        <f>VLOOKUP(E131,'PCWA Site Type'!$A$2:$C$42,3)</f>
        <v>lg</v>
      </c>
      <c r="E131" s="6">
        <v>29</v>
      </c>
      <c r="F131" s="79" t="s">
        <v>323</v>
      </c>
      <c r="G131" s="80">
        <v>39318</v>
      </c>
      <c r="H131" s="79"/>
      <c r="I131" s="83"/>
      <c r="J131" s="83"/>
      <c r="K131" s="83"/>
      <c r="L131" s="83"/>
      <c r="M131" s="83"/>
      <c r="N131" s="83"/>
      <c r="O131" s="79"/>
      <c r="P131" s="83"/>
      <c r="Q131" s="83"/>
      <c r="R131" s="83"/>
      <c r="S131" s="83"/>
      <c r="T131" s="83"/>
      <c r="U131" s="83"/>
      <c r="V131" s="79"/>
      <c r="W131" s="83"/>
      <c r="X131" s="83"/>
      <c r="Y131" s="83"/>
      <c r="Z131" s="83"/>
      <c r="AA131" s="83"/>
      <c r="AB131" s="83"/>
      <c r="AC131" s="79"/>
      <c r="AD131" s="79"/>
      <c r="AE131" s="79"/>
      <c r="AF131" s="87">
        <v>3</v>
      </c>
      <c r="AG131" s="82">
        <v>39318</v>
      </c>
      <c r="AH131" s="90" t="s">
        <v>142</v>
      </c>
      <c r="AI131" s="108" t="s">
        <v>142</v>
      </c>
      <c r="AJ131" s="90">
        <v>1</v>
      </c>
      <c r="AK131" s="84" t="s">
        <v>344</v>
      </c>
      <c r="AL131" s="79">
        <v>4</v>
      </c>
      <c r="AM131" s="79" t="s">
        <v>56</v>
      </c>
      <c r="AN131" s="79"/>
      <c r="AO131" s="79"/>
      <c r="AP131" s="85">
        <v>0.3</v>
      </c>
      <c r="AQ131" s="79" t="s">
        <v>133</v>
      </c>
      <c r="AR131" s="79" t="s">
        <v>54</v>
      </c>
      <c r="AS131" s="79">
        <v>0.2</v>
      </c>
      <c r="AT131" s="85"/>
      <c r="AU131" s="92">
        <v>0</v>
      </c>
      <c r="AV131" s="92">
        <v>0</v>
      </c>
      <c r="AW131" s="79"/>
      <c r="AX131" s="108" t="s">
        <v>341</v>
      </c>
      <c r="AY131" s="79"/>
      <c r="AZ131" s="79"/>
      <c r="BA131" s="79"/>
      <c r="BB131" s="79"/>
      <c r="BC131" s="79"/>
      <c r="BD131" s="79"/>
      <c r="BE131" s="116">
        <f aca="true" t="shared" si="12" ref="BE131:BE194">IF(G131&gt;$BI$2,AS131,"")</f>
        <v>0.2</v>
      </c>
      <c r="BF131" s="116">
        <f aca="true" t="shared" si="13" ref="BF131:BF194">IF(G131&gt;$BI$2,AU131,"")</f>
        <v>0</v>
      </c>
      <c r="BK131" s="125"/>
      <c r="BP131" s="79"/>
      <c r="BQ131" s="79"/>
      <c r="BR131" s="79"/>
      <c r="BS131" s="79"/>
    </row>
    <row r="132" spans="4:71" ht="12.75">
      <c r="D132" s="116" t="str">
        <f>VLOOKUP(E132,'PCWA Site Type'!$A$2:$C$42,3)</f>
        <v>lg</v>
      </c>
      <c r="E132" s="6">
        <v>29</v>
      </c>
      <c r="F132" s="79" t="s">
        <v>323</v>
      </c>
      <c r="G132" s="80">
        <v>39318</v>
      </c>
      <c r="H132" s="79"/>
      <c r="I132" s="83"/>
      <c r="J132" s="83"/>
      <c r="K132" s="83"/>
      <c r="L132" s="83"/>
      <c r="M132" s="83"/>
      <c r="N132" s="83"/>
      <c r="O132" s="79"/>
      <c r="P132" s="83"/>
      <c r="Q132" s="83"/>
      <c r="R132" s="83"/>
      <c r="S132" s="83"/>
      <c r="T132" s="83"/>
      <c r="U132" s="83"/>
      <c r="V132" s="79"/>
      <c r="W132" s="83"/>
      <c r="X132" s="83"/>
      <c r="Y132" s="83"/>
      <c r="Z132" s="83"/>
      <c r="AA132" s="83"/>
      <c r="AB132" s="83"/>
      <c r="AC132" s="79"/>
      <c r="AD132" s="79"/>
      <c r="AE132" s="79"/>
      <c r="AF132" s="87">
        <v>3</v>
      </c>
      <c r="AG132" s="82">
        <v>39318</v>
      </c>
      <c r="AH132" s="90" t="s">
        <v>142</v>
      </c>
      <c r="AI132" s="108" t="s">
        <v>142</v>
      </c>
      <c r="AJ132" s="90">
        <v>1</v>
      </c>
      <c r="AK132" s="91" t="s">
        <v>81</v>
      </c>
      <c r="AL132" s="87" t="s">
        <v>81</v>
      </c>
      <c r="AM132" s="79" t="s">
        <v>56</v>
      </c>
      <c r="AN132" s="79"/>
      <c r="AO132" s="79"/>
      <c r="AP132" s="85">
        <v>0.24</v>
      </c>
      <c r="AQ132" s="79" t="s">
        <v>133</v>
      </c>
      <c r="AR132" s="79" t="s">
        <v>54</v>
      </c>
      <c r="AS132" s="79">
        <v>0.75</v>
      </c>
      <c r="AT132" s="85"/>
      <c r="AU132" s="85">
        <v>0.16</v>
      </c>
      <c r="AV132" s="92">
        <v>0</v>
      </c>
      <c r="AW132" s="79"/>
      <c r="AX132" s="108" t="s">
        <v>341</v>
      </c>
      <c r="AY132" s="79"/>
      <c r="AZ132" s="79"/>
      <c r="BA132" s="79"/>
      <c r="BB132" s="79"/>
      <c r="BC132" s="79"/>
      <c r="BD132" s="79"/>
      <c r="BE132" s="116">
        <f t="shared" si="12"/>
        <v>0.75</v>
      </c>
      <c r="BF132" s="116">
        <f t="shared" si="13"/>
        <v>0.16</v>
      </c>
      <c r="BK132" s="125"/>
      <c r="BP132" s="79"/>
      <c r="BQ132" s="79"/>
      <c r="BR132" s="79"/>
      <c r="BS132" s="87"/>
    </row>
    <row r="133" spans="4:71" ht="12.75">
      <c r="D133" s="116" t="str">
        <f>VLOOKUP(E133,'PCWA Site Type'!$A$2:$C$42,3)</f>
        <v>lg</v>
      </c>
      <c r="E133" s="6">
        <v>29</v>
      </c>
      <c r="F133" s="79" t="s">
        <v>323</v>
      </c>
      <c r="G133" s="80">
        <v>39318</v>
      </c>
      <c r="H133" s="79"/>
      <c r="I133" s="83"/>
      <c r="J133" s="83"/>
      <c r="K133" s="83"/>
      <c r="L133" s="83"/>
      <c r="M133" s="83"/>
      <c r="N133" s="83"/>
      <c r="O133" s="79"/>
      <c r="P133" s="83"/>
      <c r="Q133" s="83"/>
      <c r="R133" s="83"/>
      <c r="S133" s="83"/>
      <c r="T133" s="83"/>
      <c r="U133" s="83"/>
      <c r="V133" s="79"/>
      <c r="W133" s="83"/>
      <c r="X133" s="83"/>
      <c r="Y133" s="83"/>
      <c r="Z133" s="83"/>
      <c r="AA133" s="83"/>
      <c r="AB133" s="83"/>
      <c r="AC133" s="79"/>
      <c r="AD133" s="79"/>
      <c r="AE133" s="79"/>
      <c r="AF133" s="87">
        <v>3</v>
      </c>
      <c r="AG133" s="82">
        <v>39318</v>
      </c>
      <c r="AH133" s="90" t="s">
        <v>142</v>
      </c>
      <c r="AI133" s="108" t="s">
        <v>142</v>
      </c>
      <c r="AJ133" s="90">
        <v>1</v>
      </c>
      <c r="AK133" s="84" t="s">
        <v>357</v>
      </c>
      <c r="AL133" s="79">
        <v>5</v>
      </c>
      <c r="AM133" s="79" t="s">
        <v>56</v>
      </c>
      <c r="AN133" s="79"/>
      <c r="AO133" s="79"/>
      <c r="AP133" s="85">
        <v>7</v>
      </c>
      <c r="AQ133" s="79" t="s">
        <v>133</v>
      </c>
      <c r="AR133" s="79" t="s">
        <v>54</v>
      </c>
      <c r="AS133" s="79">
        <v>0.28</v>
      </c>
      <c r="AT133" s="85"/>
      <c r="AU133" s="92">
        <v>0</v>
      </c>
      <c r="AV133" s="92">
        <v>0</v>
      </c>
      <c r="AW133" s="79"/>
      <c r="AX133" s="108" t="s">
        <v>341</v>
      </c>
      <c r="AY133" s="79"/>
      <c r="AZ133" s="79"/>
      <c r="BA133" s="79"/>
      <c r="BB133" s="79"/>
      <c r="BC133" s="79"/>
      <c r="BD133" s="79"/>
      <c r="BE133" s="116">
        <f t="shared" si="12"/>
        <v>0.28</v>
      </c>
      <c r="BF133" s="116">
        <f t="shared" si="13"/>
        <v>0</v>
      </c>
      <c r="BK133" s="125"/>
      <c r="BP133" s="79"/>
      <c r="BQ133" s="79"/>
      <c r="BR133" s="79"/>
      <c r="BS133" s="79"/>
    </row>
    <row r="134" spans="4:71" ht="12.75">
      <c r="D134" s="116" t="str">
        <f>VLOOKUP(E134,'PCWA Site Type'!$A$2:$C$42,3)</f>
        <v>lg</v>
      </c>
      <c r="E134" s="6">
        <v>29</v>
      </c>
      <c r="F134" s="79" t="s">
        <v>323</v>
      </c>
      <c r="G134" s="80">
        <v>39318</v>
      </c>
      <c r="H134" s="79"/>
      <c r="I134" s="83"/>
      <c r="J134" s="83"/>
      <c r="K134" s="83"/>
      <c r="L134" s="83"/>
      <c r="M134" s="83"/>
      <c r="N134" s="83"/>
      <c r="O134" s="79"/>
      <c r="P134" s="83"/>
      <c r="Q134" s="83"/>
      <c r="R134" s="83"/>
      <c r="S134" s="83"/>
      <c r="T134" s="83"/>
      <c r="U134" s="83"/>
      <c r="V134" s="79"/>
      <c r="W134" s="83"/>
      <c r="X134" s="83"/>
      <c r="Y134" s="83"/>
      <c r="Z134" s="83"/>
      <c r="AA134" s="83"/>
      <c r="AB134" s="83"/>
      <c r="AC134" s="79"/>
      <c r="AD134" s="79"/>
      <c r="AE134" s="79"/>
      <c r="AF134" s="87">
        <v>3</v>
      </c>
      <c r="AG134" s="82">
        <v>39318</v>
      </c>
      <c r="AH134" s="90" t="s">
        <v>142</v>
      </c>
      <c r="AI134" s="108" t="s">
        <v>142</v>
      </c>
      <c r="AJ134" s="90">
        <v>1</v>
      </c>
      <c r="AK134" s="84" t="s">
        <v>368</v>
      </c>
      <c r="AL134" s="79">
        <v>4</v>
      </c>
      <c r="AM134" s="79" t="s">
        <v>56</v>
      </c>
      <c r="AN134" s="79"/>
      <c r="AO134" s="79"/>
      <c r="AP134" s="85">
        <v>0.2</v>
      </c>
      <c r="AQ134" s="79" t="s">
        <v>133</v>
      </c>
      <c r="AR134" s="79" t="s">
        <v>54</v>
      </c>
      <c r="AS134" s="79">
        <v>0.2</v>
      </c>
      <c r="AT134" s="85"/>
      <c r="AU134" s="92">
        <v>0</v>
      </c>
      <c r="AV134" s="92">
        <v>0</v>
      </c>
      <c r="AW134" s="79"/>
      <c r="AX134" s="108" t="s">
        <v>341</v>
      </c>
      <c r="AY134" s="79"/>
      <c r="AZ134" s="79"/>
      <c r="BA134" s="79"/>
      <c r="BB134" s="79"/>
      <c r="BC134" s="79"/>
      <c r="BD134" s="79"/>
      <c r="BE134" s="116">
        <f t="shared" si="12"/>
        <v>0.2</v>
      </c>
      <c r="BF134" s="116">
        <f t="shared" si="13"/>
        <v>0</v>
      </c>
      <c r="BK134" s="125"/>
      <c r="BP134" s="79"/>
      <c r="BQ134" s="79"/>
      <c r="BR134" s="87"/>
      <c r="BS134" s="79"/>
    </row>
    <row r="135" spans="4:71" ht="12.75">
      <c r="D135" s="116" t="str">
        <f>VLOOKUP(E135,'PCWA Site Type'!$A$2:$C$42,3)</f>
        <v>lg</v>
      </c>
      <c r="E135" s="6">
        <v>29</v>
      </c>
      <c r="F135" s="79" t="s">
        <v>323</v>
      </c>
      <c r="G135" s="80">
        <v>39318</v>
      </c>
      <c r="H135" s="79"/>
      <c r="I135" s="83"/>
      <c r="J135" s="83"/>
      <c r="K135" s="83"/>
      <c r="L135" s="83"/>
      <c r="M135" s="83"/>
      <c r="N135" s="83"/>
      <c r="O135" s="79"/>
      <c r="P135" s="83"/>
      <c r="Q135" s="83"/>
      <c r="R135" s="83"/>
      <c r="S135" s="83"/>
      <c r="T135" s="83"/>
      <c r="U135" s="83"/>
      <c r="V135" s="79"/>
      <c r="W135" s="83"/>
      <c r="X135" s="83"/>
      <c r="Y135" s="83"/>
      <c r="Z135" s="83"/>
      <c r="AA135" s="83"/>
      <c r="AB135" s="83"/>
      <c r="AC135" s="79"/>
      <c r="AD135" s="79"/>
      <c r="AE135" s="79"/>
      <c r="AF135" s="87">
        <v>3</v>
      </c>
      <c r="AG135" s="82">
        <v>39318</v>
      </c>
      <c r="AH135" s="90" t="s">
        <v>142</v>
      </c>
      <c r="AI135" s="108" t="s">
        <v>142</v>
      </c>
      <c r="AJ135" s="90">
        <v>1</v>
      </c>
      <c r="AK135" s="84" t="s">
        <v>61</v>
      </c>
      <c r="AL135" s="79">
        <v>4</v>
      </c>
      <c r="AM135" s="79" t="s">
        <v>56</v>
      </c>
      <c r="AN135" s="79"/>
      <c r="AO135" s="79"/>
      <c r="AP135" s="85">
        <v>0.6</v>
      </c>
      <c r="AQ135" s="79" t="s">
        <v>133</v>
      </c>
      <c r="AR135" s="79" t="s">
        <v>54</v>
      </c>
      <c r="AS135" s="79">
        <v>0.29</v>
      </c>
      <c r="AT135" s="85"/>
      <c r="AU135" s="92">
        <v>0</v>
      </c>
      <c r="AV135" s="92">
        <v>0</v>
      </c>
      <c r="AW135" s="79"/>
      <c r="AX135" s="108" t="s">
        <v>341</v>
      </c>
      <c r="AY135" s="79"/>
      <c r="AZ135" s="79"/>
      <c r="BA135" s="79"/>
      <c r="BB135" s="79"/>
      <c r="BC135" s="79"/>
      <c r="BD135" s="79"/>
      <c r="BE135" s="116">
        <f t="shared" si="12"/>
        <v>0.29</v>
      </c>
      <c r="BF135" s="116">
        <f t="shared" si="13"/>
        <v>0</v>
      </c>
      <c r="BK135" s="125"/>
      <c r="BP135" s="79"/>
      <c r="BQ135" s="79"/>
      <c r="BR135" s="79"/>
      <c r="BS135" s="79"/>
    </row>
    <row r="136" spans="4:71" ht="12.75">
      <c r="D136" s="116" t="str">
        <f>VLOOKUP(E136,'PCWA Site Type'!$A$2:$C$42,3)</f>
        <v>lg</v>
      </c>
      <c r="E136" s="6">
        <v>29</v>
      </c>
      <c r="F136" s="79" t="s">
        <v>323</v>
      </c>
      <c r="G136" s="80">
        <v>39318</v>
      </c>
      <c r="H136" s="79"/>
      <c r="I136" s="83"/>
      <c r="J136" s="83"/>
      <c r="K136" s="83"/>
      <c r="L136" s="83"/>
      <c r="M136" s="83"/>
      <c r="N136" s="83"/>
      <c r="O136" s="79"/>
      <c r="P136" s="83"/>
      <c r="Q136" s="83"/>
      <c r="R136" s="83"/>
      <c r="S136" s="83"/>
      <c r="T136" s="83"/>
      <c r="U136" s="83"/>
      <c r="V136" s="79"/>
      <c r="W136" s="83"/>
      <c r="X136" s="83"/>
      <c r="Y136" s="83"/>
      <c r="Z136" s="83"/>
      <c r="AA136" s="83"/>
      <c r="AB136" s="83"/>
      <c r="AC136" s="79"/>
      <c r="AD136" s="79"/>
      <c r="AE136" s="79"/>
      <c r="AF136" s="87">
        <v>3</v>
      </c>
      <c r="AG136" s="82">
        <v>39318</v>
      </c>
      <c r="AH136" s="90" t="s">
        <v>142</v>
      </c>
      <c r="AI136" s="108" t="s">
        <v>142</v>
      </c>
      <c r="AJ136" s="90">
        <v>1</v>
      </c>
      <c r="AK136" s="84" t="s">
        <v>353</v>
      </c>
      <c r="AL136" s="79">
        <v>5</v>
      </c>
      <c r="AM136" s="79" t="s">
        <v>56</v>
      </c>
      <c r="AN136" s="79"/>
      <c r="AO136" s="79"/>
      <c r="AP136" s="85">
        <v>6</v>
      </c>
      <c r="AQ136" s="79" t="s">
        <v>133</v>
      </c>
      <c r="AR136" s="79" t="s">
        <v>54</v>
      </c>
      <c r="AS136" s="79">
        <v>0.21</v>
      </c>
      <c r="AT136" s="85"/>
      <c r="AU136" s="92">
        <v>0</v>
      </c>
      <c r="AV136" s="92">
        <v>0</v>
      </c>
      <c r="AW136" s="79"/>
      <c r="AX136" s="108" t="s">
        <v>341</v>
      </c>
      <c r="AY136" s="79"/>
      <c r="AZ136" s="79"/>
      <c r="BA136" s="79"/>
      <c r="BB136" s="79"/>
      <c r="BC136" s="79"/>
      <c r="BD136" s="79"/>
      <c r="BE136" s="116">
        <f t="shared" si="12"/>
        <v>0.21</v>
      </c>
      <c r="BF136" s="116">
        <f t="shared" si="13"/>
        <v>0</v>
      </c>
      <c r="BK136" s="125"/>
      <c r="BP136" s="79"/>
      <c r="BQ136" s="79"/>
      <c r="BR136" s="79"/>
      <c r="BS136" s="79"/>
    </row>
    <row r="137" spans="4:71" ht="12.75">
      <c r="D137" s="116" t="str">
        <f>VLOOKUP(E137,'PCWA Site Type'!$A$2:$C$42,3)</f>
        <v>lg</v>
      </c>
      <c r="E137" s="6">
        <v>29</v>
      </c>
      <c r="F137" s="79" t="s">
        <v>323</v>
      </c>
      <c r="G137" s="80">
        <v>39318</v>
      </c>
      <c r="H137" s="79"/>
      <c r="I137" s="83"/>
      <c r="J137" s="83"/>
      <c r="K137" s="83"/>
      <c r="L137" s="83"/>
      <c r="M137" s="83"/>
      <c r="N137" s="83"/>
      <c r="O137" s="79"/>
      <c r="P137" s="83"/>
      <c r="Q137" s="83"/>
      <c r="R137" s="83"/>
      <c r="S137" s="83"/>
      <c r="T137" s="83"/>
      <c r="U137" s="83"/>
      <c r="V137" s="79"/>
      <c r="W137" s="83"/>
      <c r="X137" s="83"/>
      <c r="Y137" s="83"/>
      <c r="Z137" s="83"/>
      <c r="AA137" s="83"/>
      <c r="AB137" s="83"/>
      <c r="AC137" s="79"/>
      <c r="AD137" s="79"/>
      <c r="AE137" s="79"/>
      <c r="AF137" s="87">
        <v>3</v>
      </c>
      <c r="AG137" s="82">
        <v>39318</v>
      </c>
      <c r="AH137" s="90" t="s">
        <v>142</v>
      </c>
      <c r="AI137" s="108" t="s">
        <v>142</v>
      </c>
      <c r="AJ137" s="90">
        <v>2</v>
      </c>
      <c r="AK137" s="84" t="s">
        <v>60</v>
      </c>
      <c r="AL137" s="79">
        <v>5</v>
      </c>
      <c r="AM137" s="79" t="s">
        <v>56</v>
      </c>
      <c r="AN137" s="79"/>
      <c r="AO137" s="79"/>
      <c r="AP137" s="85">
        <v>1</v>
      </c>
      <c r="AQ137" s="79" t="s">
        <v>133</v>
      </c>
      <c r="AR137" s="79" t="s">
        <v>54</v>
      </c>
      <c r="AS137" s="79">
        <v>0.2</v>
      </c>
      <c r="AT137" s="85"/>
      <c r="AU137" s="92">
        <v>0</v>
      </c>
      <c r="AV137" s="92">
        <v>0</v>
      </c>
      <c r="AW137" s="79"/>
      <c r="AX137" s="108" t="s">
        <v>341</v>
      </c>
      <c r="AY137" s="79"/>
      <c r="AZ137" s="79"/>
      <c r="BA137" s="79"/>
      <c r="BB137" s="79"/>
      <c r="BC137" s="79"/>
      <c r="BD137" s="79"/>
      <c r="BE137" s="116">
        <f t="shared" si="12"/>
        <v>0.2</v>
      </c>
      <c r="BF137" s="116">
        <f t="shared" si="13"/>
        <v>0</v>
      </c>
      <c r="BK137" s="125"/>
      <c r="BP137" s="79"/>
      <c r="BQ137" s="79"/>
      <c r="BR137" s="79"/>
      <c r="BS137" s="79"/>
    </row>
    <row r="138" spans="4:71" ht="12.75">
      <c r="D138" s="116" t="str">
        <f>VLOOKUP(E138,'PCWA Site Type'!$A$2:$C$42,3)</f>
        <v>lg</v>
      </c>
      <c r="E138" s="6">
        <v>29</v>
      </c>
      <c r="F138" s="79" t="s">
        <v>323</v>
      </c>
      <c r="G138" s="80">
        <v>39318</v>
      </c>
      <c r="H138" s="79"/>
      <c r="I138" s="83"/>
      <c r="J138" s="83"/>
      <c r="K138" s="83"/>
      <c r="L138" s="83"/>
      <c r="M138" s="83"/>
      <c r="N138" s="83"/>
      <c r="O138" s="79"/>
      <c r="P138" s="83"/>
      <c r="Q138" s="83"/>
      <c r="R138" s="83"/>
      <c r="S138" s="83"/>
      <c r="T138" s="83"/>
      <c r="U138" s="83"/>
      <c r="V138" s="79"/>
      <c r="W138" s="83"/>
      <c r="X138" s="83"/>
      <c r="Y138" s="83"/>
      <c r="Z138" s="83"/>
      <c r="AA138" s="83"/>
      <c r="AB138" s="83"/>
      <c r="AC138" s="79"/>
      <c r="AD138" s="79"/>
      <c r="AE138" s="79"/>
      <c r="AF138" s="87">
        <v>3</v>
      </c>
      <c r="AG138" s="82">
        <v>39318</v>
      </c>
      <c r="AH138" s="90" t="s">
        <v>142</v>
      </c>
      <c r="AI138" s="108" t="s">
        <v>142</v>
      </c>
      <c r="AJ138" s="90">
        <v>1</v>
      </c>
      <c r="AK138" s="84" t="s">
        <v>60</v>
      </c>
      <c r="AL138" s="79">
        <v>4</v>
      </c>
      <c r="AM138" s="79" t="s">
        <v>56</v>
      </c>
      <c r="AN138" s="79"/>
      <c r="AO138" s="79"/>
      <c r="AP138" s="85">
        <v>6</v>
      </c>
      <c r="AQ138" s="79" t="s">
        <v>133</v>
      </c>
      <c r="AR138" s="79" t="s">
        <v>54</v>
      </c>
      <c r="AS138" s="79">
        <v>0.21</v>
      </c>
      <c r="AT138" s="85"/>
      <c r="AU138" s="92">
        <v>0</v>
      </c>
      <c r="AV138" s="92">
        <v>0</v>
      </c>
      <c r="AW138" s="79"/>
      <c r="AX138" s="108" t="s">
        <v>341</v>
      </c>
      <c r="AY138" s="79" t="s">
        <v>369</v>
      </c>
      <c r="AZ138" s="79"/>
      <c r="BA138" s="79"/>
      <c r="BB138" s="79"/>
      <c r="BC138" s="79"/>
      <c r="BD138" s="79"/>
      <c r="BE138" s="116">
        <f t="shared" si="12"/>
        <v>0.21</v>
      </c>
      <c r="BF138" s="116">
        <f t="shared" si="13"/>
        <v>0</v>
      </c>
      <c r="BK138" s="125"/>
      <c r="BP138" s="79"/>
      <c r="BQ138" s="79"/>
      <c r="BR138" s="79"/>
      <c r="BS138" s="79"/>
    </row>
    <row r="139" spans="4:71" ht="12.75">
      <c r="D139" s="116" t="str">
        <f>VLOOKUP(E139,'PCWA Site Type'!$A$2:$C$42,3)</f>
        <v>lg</v>
      </c>
      <c r="E139" s="6">
        <v>29</v>
      </c>
      <c r="F139" s="79" t="s">
        <v>323</v>
      </c>
      <c r="G139" s="80">
        <v>39318</v>
      </c>
      <c r="H139" s="79"/>
      <c r="I139" s="83"/>
      <c r="J139" s="83"/>
      <c r="K139" s="83"/>
      <c r="L139" s="83"/>
      <c r="M139" s="83"/>
      <c r="N139" s="83"/>
      <c r="O139" s="79"/>
      <c r="P139" s="83"/>
      <c r="Q139" s="83"/>
      <c r="R139" s="83"/>
      <c r="S139" s="83"/>
      <c r="T139" s="83"/>
      <c r="U139" s="83"/>
      <c r="V139" s="79"/>
      <c r="W139" s="83"/>
      <c r="X139" s="83"/>
      <c r="Y139" s="83"/>
      <c r="Z139" s="83"/>
      <c r="AA139" s="83"/>
      <c r="AB139" s="83"/>
      <c r="AC139" s="79"/>
      <c r="AD139" s="79"/>
      <c r="AE139" s="79"/>
      <c r="AF139" s="87">
        <v>3</v>
      </c>
      <c r="AG139" s="82">
        <v>39318</v>
      </c>
      <c r="AH139" s="90" t="s">
        <v>142</v>
      </c>
      <c r="AI139" s="108" t="s">
        <v>142</v>
      </c>
      <c r="AJ139" s="90">
        <v>1</v>
      </c>
      <c r="AK139" s="84" t="s">
        <v>353</v>
      </c>
      <c r="AL139" s="79">
        <v>5</v>
      </c>
      <c r="AM139" s="79" t="s">
        <v>56</v>
      </c>
      <c r="AN139" s="79"/>
      <c r="AO139" s="79"/>
      <c r="AP139" s="85">
        <v>5</v>
      </c>
      <c r="AQ139" s="79" t="s">
        <v>133</v>
      </c>
      <c r="AR139" s="79" t="s">
        <v>54</v>
      </c>
      <c r="AS139" s="79">
        <v>0.1</v>
      </c>
      <c r="AT139" s="85"/>
      <c r="AU139" s="92">
        <v>0</v>
      </c>
      <c r="AV139" s="92">
        <v>0</v>
      </c>
      <c r="AW139" s="79"/>
      <c r="AX139" s="108" t="s">
        <v>341</v>
      </c>
      <c r="AY139" s="79"/>
      <c r="AZ139" s="79"/>
      <c r="BA139" s="79"/>
      <c r="BB139" s="79"/>
      <c r="BC139" s="79"/>
      <c r="BD139" s="79"/>
      <c r="BE139" s="116">
        <f t="shared" si="12"/>
        <v>0.1</v>
      </c>
      <c r="BF139" s="116">
        <f t="shared" si="13"/>
        <v>0</v>
      </c>
      <c r="BK139" s="125"/>
      <c r="BP139" s="79"/>
      <c r="BQ139" s="79"/>
      <c r="BR139" s="79"/>
      <c r="BS139" s="79"/>
    </row>
    <row r="140" spans="4:71" ht="12.75">
      <c r="D140" s="116" t="str">
        <f>VLOOKUP(E140,'PCWA Site Type'!$A$2:$C$42,3)</f>
        <v>lg</v>
      </c>
      <c r="E140" s="6">
        <v>29</v>
      </c>
      <c r="F140" s="79" t="s">
        <v>323</v>
      </c>
      <c r="G140" s="80">
        <v>39318</v>
      </c>
      <c r="H140" s="79"/>
      <c r="I140" s="83"/>
      <c r="J140" s="83"/>
      <c r="K140" s="83"/>
      <c r="L140" s="83"/>
      <c r="M140" s="83"/>
      <c r="N140" s="83"/>
      <c r="O140" s="79"/>
      <c r="P140" s="83"/>
      <c r="Q140" s="83"/>
      <c r="R140" s="83"/>
      <c r="S140" s="83"/>
      <c r="T140" s="83"/>
      <c r="U140" s="83"/>
      <c r="V140" s="79"/>
      <c r="W140" s="83"/>
      <c r="X140" s="83"/>
      <c r="Y140" s="83"/>
      <c r="Z140" s="83"/>
      <c r="AA140" s="83"/>
      <c r="AB140" s="83"/>
      <c r="AC140" s="79"/>
      <c r="AD140" s="79"/>
      <c r="AE140" s="79"/>
      <c r="AF140" s="87">
        <v>3</v>
      </c>
      <c r="AG140" s="82">
        <v>39318</v>
      </c>
      <c r="AH140" s="90" t="s">
        <v>142</v>
      </c>
      <c r="AI140" s="108" t="s">
        <v>142</v>
      </c>
      <c r="AJ140" s="90">
        <v>1</v>
      </c>
      <c r="AK140" s="84" t="s">
        <v>363</v>
      </c>
      <c r="AL140" s="79">
        <v>5</v>
      </c>
      <c r="AM140" s="79" t="s">
        <v>56</v>
      </c>
      <c r="AN140" s="79"/>
      <c r="AO140" s="79"/>
      <c r="AP140" s="85">
        <v>5.5</v>
      </c>
      <c r="AQ140" s="79" t="s">
        <v>133</v>
      </c>
      <c r="AR140" s="79" t="s">
        <v>54</v>
      </c>
      <c r="AS140" s="79">
        <v>0.3</v>
      </c>
      <c r="AT140" s="85"/>
      <c r="AU140" s="85">
        <v>0.02</v>
      </c>
      <c r="AV140" s="92">
        <v>0</v>
      </c>
      <c r="AW140" s="79"/>
      <c r="AX140" s="108" t="s">
        <v>341</v>
      </c>
      <c r="AY140" s="79"/>
      <c r="AZ140" s="79"/>
      <c r="BA140" s="79"/>
      <c r="BB140" s="79"/>
      <c r="BC140" s="79"/>
      <c r="BD140" s="79"/>
      <c r="BE140" s="116">
        <f t="shared" si="12"/>
        <v>0.3</v>
      </c>
      <c r="BF140" s="116">
        <f t="shared" si="13"/>
        <v>0.02</v>
      </c>
      <c r="BK140" s="125"/>
      <c r="BP140" s="79"/>
      <c r="BQ140" s="79"/>
      <c r="BR140" s="87"/>
      <c r="BS140" s="79"/>
    </row>
    <row r="141" spans="4:71" ht="12.75">
      <c r="D141" s="116" t="str">
        <f>VLOOKUP(E141,'PCWA Site Type'!$A$2:$C$42,3)</f>
        <v>lg</v>
      </c>
      <c r="E141" s="6">
        <v>29</v>
      </c>
      <c r="F141" s="79" t="s">
        <v>323</v>
      </c>
      <c r="G141" s="80">
        <v>39318</v>
      </c>
      <c r="H141" s="79"/>
      <c r="I141" s="83"/>
      <c r="J141" s="83"/>
      <c r="K141" s="83"/>
      <c r="L141" s="83"/>
      <c r="M141" s="83"/>
      <c r="N141" s="83"/>
      <c r="O141" s="79"/>
      <c r="P141" s="83"/>
      <c r="Q141" s="83"/>
      <c r="R141" s="83"/>
      <c r="S141" s="83"/>
      <c r="T141" s="83"/>
      <c r="U141" s="83"/>
      <c r="V141" s="79"/>
      <c r="W141" s="83"/>
      <c r="X141" s="83"/>
      <c r="Y141" s="83"/>
      <c r="Z141" s="83"/>
      <c r="AA141" s="83"/>
      <c r="AB141" s="83"/>
      <c r="AC141" s="79"/>
      <c r="AD141" s="79"/>
      <c r="AE141" s="79"/>
      <c r="AF141" s="87">
        <v>3</v>
      </c>
      <c r="AG141" s="82">
        <v>39318</v>
      </c>
      <c r="AH141" s="90" t="s">
        <v>142</v>
      </c>
      <c r="AI141" s="108" t="s">
        <v>142</v>
      </c>
      <c r="AJ141" s="90">
        <v>1</v>
      </c>
      <c r="AK141" s="84" t="s">
        <v>344</v>
      </c>
      <c r="AL141" s="79">
        <v>5</v>
      </c>
      <c r="AM141" s="79" t="s">
        <v>56</v>
      </c>
      <c r="AN141" s="79"/>
      <c r="AO141" s="79"/>
      <c r="AP141" s="85">
        <v>10.5</v>
      </c>
      <c r="AQ141" s="79" t="s">
        <v>133</v>
      </c>
      <c r="AR141" s="79" t="s">
        <v>54</v>
      </c>
      <c r="AS141" s="79">
        <v>0.3</v>
      </c>
      <c r="AT141" s="85"/>
      <c r="AU141" s="85">
        <v>0.08</v>
      </c>
      <c r="AV141" s="92">
        <v>0</v>
      </c>
      <c r="AW141" s="79"/>
      <c r="AX141" s="108" t="s">
        <v>341</v>
      </c>
      <c r="AY141" s="79"/>
      <c r="AZ141" s="79"/>
      <c r="BA141" s="79"/>
      <c r="BB141" s="79"/>
      <c r="BC141" s="79"/>
      <c r="BD141" s="79"/>
      <c r="BE141" s="116">
        <f t="shared" si="12"/>
        <v>0.3</v>
      </c>
      <c r="BF141" s="116">
        <f t="shared" si="13"/>
        <v>0.08</v>
      </c>
      <c r="BK141" s="125"/>
      <c r="BP141" s="79"/>
      <c r="BQ141" s="79"/>
      <c r="BR141" s="87"/>
      <c r="BS141" s="79"/>
    </row>
    <row r="142" spans="4:71" ht="12.75">
      <c r="D142" s="116" t="str">
        <f>VLOOKUP(E142,'PCWA Site Type'!$A$2:$C$42,3)</f>
        <v>lg</v>
      </c>
      <c r="E142" s="6">
        <v>29</v>
      </c>
      <c r="F142" s="79" t="s">
        <v>323</v>
      </c>
      <c r="G142" s="80">
        <v>39318</v>
      </c>
      <c r="H142" s="79"/>
      <c r="I142" s="83"/>
      <c r="J142" s="83"/>
      <c r="K142" s="83"/>
      <c r="L142" s="83"/>
      <c r="M142" s="83"/>
      <c r="N142" s="83"/>
      <c r="O142" s="79"/>
      <c r="P142" s="83"/>
      <c r="Q142" s="83"/>
      <c r="R142" s="83"/>
      <c r="S142" s="83"/>
      <c r="T142" s="83"/>
      <c r="U142" s="83"/>
      <c r="V142" s="79"/>
      <c r="W142" s="83"/>
      <c r="X142" s="83"/>
      <c r="Y142" s="83"/>
      <c r="Z142" s="83"/>
      <c r="AA142" s="83"/>
      <c r="AB142" s="83"/>
      <c r="AC142" s="79"/>
      <c r="AD142" s="79"/>
      <c r="AE142" s="79"/>
      <c r="AF142" s="87">
        <v>3</v>
      </c>
      <c r="AG142" s="82">
        <v>39318</v>
      </c>
      <c r="AH142" s="90" t="s">
        <v>142</v>
      </c>
      <c r="AI142" s="108" t="s">
        <v>142</v>
      </c>
      <c r="AJ142" s="90">
        <v>1</v>
      </c>
      <c r="AK142" s="84" t="s">
        <v>297</v>
      </c>
      <c r="AL142" s="79">
        <v>4</v>
      </c>
      <c r="AM142" s="79" t="s">
        <v>56</v>
      </c>
      <c r="AN142" s="79"/>
      <c r="AO142" s="79"/>
      <c r="AP142" s="85">
        <v>10.5</v>
      </c>
      <c r="AQ142" s="79" t="s">
        <v>133</v>
      </c>
      <c r="AR142" s="79" t="s">
        <v>54</v>
      </c>
      <c r="AS142" s="79">
        <v>0.3</v>
      </c>
      <c r="AT142" s="85"/>
      <c r="AU142" s="85">
        <v>0.08</v>
      </c>
      <c r="AV142" s="92">
        <v>0</v>
      </c>
      <c r="AW142" s="79"/>
      <c r="AX142" s="108" t="s">
        <v>341</v>
      </c>
      <c r="AY142" s="79"/>
      <c r="AZ142" s="79"/>
      <c r="BA142" s="79"/>
      <c r="BB142" s="79"/>
      <c r="BC142" s="79"/>
      <c r="BD142" s="79"/>
      <c r="BE142" s="116">
        <f t="shared" si="12"/>
        <v>0.3</v>
      </c>
      <c r="BF142" s="116">
        <f t="shared" si="13"/>
        <v>0.08</v>
      </c>
      <c r="BK142" s="125"/>
      <c r="BP142" s="79"/>
      <c r="BQ142" s="79"/>
      <c r="BR142" s="87"/>
      <c r="BS142" s="79"/>
    </row>
    <row r="143" spans="4:71" ht="12.75">
      <c r="D143" s="116" t="str">
        <f>VLOOKUP(E143,'PCWA Site Type'!$A$2:$C$42,3)</f>
        <v>lg</v>
      </c>
      <c r="E143" s="6">
        <v>29</v>
      </c>
      <c r="F143" s="79" t="s">
        <v>323</v>
      </c>
      <c r="G143" s="80">
        <v>39318</v>
      </c>
      <c r="H143" s="79"/>
      <c r="I143" s="83"/>
      <c r="J143" s="83"/>
      <c r="K143" s="83"/>
      <c r="L143" s="83"/>
      <c r="M143" s="83"/>
      <c r="N143" s="83"/>
      <c r="O143" s="79"/>
      <c r="P143" s="83"/>
      <c r="Q143" s="83"/>
      <c r="R143" s="83"/>
      <c r="S143" s="83"/>
      <c r="T143" s="83"/>
      <c r="U143" s="83"/>
      <c r="V143" s="79"/>
      <c r="W143" s="83"/>
      <c r="X143" s="83"/>
      <c r="Y143" s="83"/>
      <c r="Z143" s="83"/>
      <c r="AA143" s="83"/>
      <c r="AB143" s="83"/>
      <c r="AC143" s="79"/>
      <c r="AD143" s="79"/>
      <c r="AE143" s="79"/>
      <c r="AF143" s="87">
        <v>3</v>
      </c>
      <c r="AG143" s="82">
        <v>39318</v>
      </c>
      <c r="AH143" s="90" t="s">
        <v>142</v>
      </c>
      <c r="AI143" s="108" t="s">
        <v>142</v>
      </c>
      <c r="AJ143" s="90">
        <v>1</v>
      </c>
      <c r="AK143" s="84" t="s">
        <v>60</v>
      </c>
      <c r="AL143" s="79">
        <v>5</v>
      </c>
      <c r="AM143" s="79" t="s">
        <v>56</v>
      </c>
      <c r="AN143" s="79"/>
      <c r="AO143" s="79"/>
      <c r="AP143" s="85">
        <v>10.4</v>
      </c>
      <c r="AQ143" s="79" t="s">
        <v>133</v>
      </c>
      <c r="AR143" s="79" t="s">
        <v>54</v>
      </c>
      <c r="AS143" s="79">
        <v>0.1</v>
      </c>
      <c r="AT143" s="85"/>
      <c r="AU143" s="85">
        <v>0.03</v>
      </c>
      <c r="AV143" s="92">
        <v>0</v>
      </c>
      <c r="AW143" s="79"/>
      <c r="AX143" s="108" t="s">
        <v>341</v>
      </c>
      <c r="AY143" s="79"/>
      <c r="AZ143" s="79"/>
      <c r="BA143" s="79"/>
      <c r="BB143" s="79"/>
      <c r="BC143" s="79"/>
      <c r="BD143" s="79"/>
      <c r="BE143" s="116">
        <f t="shared" si="12"/>
        <v>0.1</v>
      </c>
      <c r="BF143" s="116">
        <f t="shared" si="13"/>
        <v>0.03</v>
      </c>
      <c r="BK143" s="125"/>
      <c r="BP143" s="79"/>
      <c r="BQ143" s="79"/>
      <c r="BR143" s="79"/>
      <c r="BS143" s="79"/>
    </row>
    <row r="144" spans="4:71" ht="12.75">
      <c r="D144" s="116" t="str">
        <f>VLOOKUP(E144,'PCWA Site Type'!$A$2:$C$42,3)</f>
        <v>lg</v>
      </c>
      <c r="E144" s="6">
        <v>29</v>
      </c>
      <c r="F144" s="79" t="s">
        <v>323</v>
      </c>
      <c r="G144" s="80">
        <v>39318</v>
      </c>
      <c r="H144" s="79"/>
      <c r="I144" s="83"/>
      <c r="J144" s="83"/>
      <c r="K144" s="83"/>
      <c r="L144" s="83"/>
      <c r="M144" s="83"/>
      <c r="N144" s="83"/>
      <c r="O144" s="79"/>
      <c r="P144" s="83"/>
      <c r="Q144" s="83"/>
      <c r="R144" s="83"/>
      <c r="S144" s="83"/>
      <c r="T144" s="83"/>
      <c r="U144" s="83"/>
      <c r="V144" s="79"/>
      <c r="W144" s="83"/>
      <c r="X144" s="83"/>
      <c r="Y144" s="83"/>
      <c r="Z144" s="83"/>
      <c r="AA144" s="83"/>
      <c r="AB144" s="83"/>
      <c r="AC144" s="79"/>
      <c r="AD144" s="79"/>
      <c r="AE144" s="79"/>
      <c r="AF144" s="87">
        <v>3</v>
      </c>
      <c r="AG144" s="82">
        <v>39318</v>
      </c>
      <c r="AH144" s="90" t="s">
        <v>142</v>
      </c>
      <c r="AI144" s="108" t="s">
        <v>142</v>
      </c>
      <c r="AJ144" s="90">
        <v>2</v>
      </c>
      <c r="AK144" s="84" t="s">
        <v>360</v>
      </c>
      <c r="AL144" s="79">
        <v>5</v>
      </c>
      <c r="AM144" s="79" t="s">
        <v>56</v>
      </c>
      <c r="AN144" s="79"/>
      <c r="AO144" s="79"/>
      <c r="AP144" s="85">
        <v>5.5</v>
      </c>
      <c r="AQ144" s="79" t="s">
        <v>133</v>
      </c>
      <c r="AR144" s="79" t="s">
        <v>54</v>
      </c>
      <c r="AS144" s="79">
        <v>0.35</v>
      </c>
      <c r="AT144" s="85"/>
      <c r="AU144" s="85">
        <v>0.12</v>
      </c>
      <c r="AV144" s="92">
        <v>0</v>
      </c>
      <c r="AW144" s="79"/>
      <c r="AX144" s="108" t="s">
        <v>341</v>
      </c>
      <c r="AY144" s="79"/>
      <c r="AZ144" s="79"/>
      <c r="BA144" s="79"/>
      <c r="BB144" s="79"/>
      <c r="BC144" s="79"/>
      <c r="BD144" s="79"/>
      <c r="BE144" s="116">
        <f t="shared" si="12"/>
        <v>0.35</v>
      </c>
      <c r="BF144" s="116">
        <f t="shared" si="13"/>
        <v>0.12</v>
      </c>
      <c r="BK144" s="125"/>
      <c r="BP144" s="79"/>
      <c r="BQ144" s="79"/>
      <c r="BR144" s="79"/>
      <c r="BS144" s="79"/>
    </row>
    <row r="145" spans="4:71" ht="12.75">
      <c r="D145" s="116" t="str">
        <f>VLOOKUP(E145,'PCWA Site Type'!$A$2:$C$42,3)</f>
        <v>lg</v>
      </c>
      <c r="E145" s="79">
        <v>35</v>
      </c>
      <c r="F145" s="79" t="s">
        <v>375</v>
      </c>
      <c r="G145" s="80">
        <v>39237</v>
      </c>
      <c r="H145" s="87"/>
      <c r="I145" s="99"/>
      <c r="J145" s="99"/>
      <c r="K145" s="99"/>
      <c r="L145" s="99"/>
      <c r="M145" s="99"/>
      <c r="N145" s="99"/>
      <c r="O145" s="99"/>
      <c r="P145" s="99"/>
      <c r="Q145" s="99"/>
      <c r="R145" s="99"/>
      <c r="S145" s="99"/>
      <c r="T145" s="99"/>
      <c r="U145" s="99"/>
      <c r="V145" s="87"/>
      <c r="W145" s="99"/>
      <c r="X145" s="99"/>
      <c r="Y145" s="99"/>
      <c r="Z145" s="99"/>
      <c r="AA145" s="99"/>
      <c r="AB145" s="99"/>
      <c r="AC145" s="99"/>
      <c r="AD145" s="99"/>
      <c r="AE145" s="99"/>
      <c r="AF145" s="101">
        <v>2</v>
      </c>
      <c r="AG145" s="80">
        <v>39237</v>
      </c>
      <c r="AH145" s="101" t="s">
        <v>142</v>
      </c>
      <c r="AI145" s="101" t="s">
        <v>142</v>
      </c>
      <c r="AJ145" s="101">
        <v>150</v>
      </c>
      <c r="AK145" s="101"/>
      <c r="AL145" s="101">
        <v>1</v>
      </c>
      <c r="AM145" s="101" t="s">
        <v>56</v>
      </c>
      <c r="AN145" s="101" t="s">
        <v>83</v>
      </c>
      <c r="AO145" s="101">
        <v>1</v>
      </c>
      <c r="AP145" s="104">
        <v>8</v>
      </c>
      <c r="AQ145" s="101" t="s">
        <v>54</v>
      </c>
      <c r="AR145" s="101" t="s">
        <v>52</v>
      </c>
      <c r="AS145" s="101">
        <v>1.5</v>
      </c>
      <c r="AT145" s="101">
        <v>1.5</v>
      </c>
      <c r="AU145" s="101">
        <v>1.33</v>
      </c>
      <c r="AV145" s="101">
        <v>0.08</v>
      </c>
      <c r="AW145" s="101">
        <v>20</v>
      </c>
      <c r="AX145" s="101" t="s">
        <v>379</v>
      </c>
      <c r="AY145" s="79" t="s">
        <v>381</v>
      </c>
      <c r="AZ145" s="79"/>
      <c r="BA145" s="79"/>
      <c r="BB145" s="79"/>
      <c r="BC145" s="79"/>
      <c r="BD145" s="79"/>
      <c r="BE145" s="116">
        <f t="shared" si="12"/>
      </c>
      <c r="BF145" s="116">
        <f t="shared" si="13"/>
      </c>
      <c r="BJ145" s="116">
        <f aca="true" t="shared" si="14" ref="BJ145:BJ158">AS145</f>
        <v>1.5</v>
      </c>
      <c r="BK145" s="125">
        <f aca="true" t="shared" si="15" ref="BK145:BK158">AU145</f>
        <v>1.33</v>
      </c>
      <c r="BM145" s="125">
        <f aca="true" t="shared" si="16" ref="BM145:BM208">BE145</f>
      </c>
      <c r="BN145" s="125">
        <f aca="true" t="shared" si="17" ref="BN145:BN208">BF145</f>
      </c>
      <c r="BP145" s="79"/>
      <c r="BQ145" s="79"/>
      <c r="BR145" s="87"/>
      <c r="BS145" s="79"/>
    </row>
    <row r="146" spans="4:71" ht="12.75">
      <c r="D146" s="116" t="str">
        <f>VLOOKUP(E146,'PCWA Site Type'!$A$2:$C$42,3)</f>
        <v>lg</v>
      </c>
      <c r="E146" s="79">
        <v>35</v>
      </c>
      <c r="F146" s="79" t="s">
        <v>375</v>
      </c>
      <c r="G146" s="80">
        <v>39237</v>
      </c>
      <c r="H146" s="87"/>
      <c r="I146" s="99"/>
      <c r="J146" s="99"/>
      <c r="K146" s="99"/>
      <c r="L146" s="99"/>
      <c r="M146" s="99"/>
      <c r="N146" s="99"/>
      <c r="O146" s="99"/>
      <c r="P146" s="99"/>
      <c r="Q146" s="99"/>
      <c r="R146" s="99"/>
      <c r="S146" s="99"/>
      <c r="T146" s="99"/>
      <c r="U146" s="99"/>
      <c r="V146" s="87"/>
      <c r="W146" s="99"/>
      <c r="X146" s="99"/>
      <c r="Y146" s="99"/>
      <c r="Z146" s="99"/>
      <c r="AA146" s="99"/>
      <c r="AB146" s="99"/>
      <c r="AC146" s="99"/>
      <c r="AD146" s="99"/>
      <c r="AE146" s="99"/>
      <c r="AF146" s="101">
        <v>2</v>
      </c>
      <c r="AG146" s="80">
        <v>39237</v>
      </c>
      <c r="AH146" s="101" t="s">
        <v>142</v>
      </c>
      <c r="AI146" s="101" t="s">
        <v>142</v>
      </c>
      <c r="AJ146" s="101">
        <v>150</v>
      </c>
      <c r="AK146" s="101"/>
      <c r="AL146" s="101">
        <v>1</v>
      </c>
      <c r="AM146" s="101" t="s">
        <v>56</v>
      </c>
      <c r="AN146" s="101" t="s">
        <v>83</v>
      </c>
      <c r="AO146" s="101">
        <v>1</v>
      </c>
      <c r="AP146" s="104">
        <v>8</v>
      </c>
      <c r="AQ146" s="101" t="s">
        <v>54</v>
      </c>
      <c r="AR146" s="101" t="s">
        <v>52</v>
      </c>
      <c r="AS146" s="101">
        <v>1.5</v>
      </c>
      <c r="AT146" s="101">
        <v>1.5</v>
      </c>
      <c r="AU146" s="101">
        <v>1.33</v>
      </c>
      <c r="AV146" s="101">
        <v>0.08</v>
      </c>
      <c r="AW146" s="101">
        <v>20</v>
      </c>
      <c r="AX146" s="101" t="s">
        <v>379</v>
      </c>
      <c r="AY146" s="79" t="s">
        <v>146</v>
      </c>
      <c r="AZ146" s="79"/>
      <c r="BA146" s="79"/>
      <c r="BB146" s="79"/>
      <c r="BC146" s="79"/>
      <c r="BD146" s="79"/>
      <c r="BE146" s="116">
        <f t="shared" si="12"/>
      </c>
      <c r="BF146" s="116">
        <f t="shared" si="13"/>
      </c>
      <c r="BJ146" s="116">
        <f t="shared" si="14"/>
        <v>1.5</v>
      </c>
      <c r="BK146" s="125">
        <f t="shared" si="15"/>
        <v>1.33</v>
      </c>
      <c r="BM146" s="125">
        <f t="shared" si="16"/>
      </c>
      <c r="BN146" s="125">
        <f t="shared" si="17"/>
      </c>
      <c r="BP146" s="79"/>
      <c r="BQ146" s="79"/>
      <c r="BR146" s="87"/>
      <c r="BS146" s="79"/>
    </row>
    <row r="147" spans="4:71" ht="12.75">
      <c r="D147" s="116" t="str">
        <f>VLOOKUP(E147,'PCWA Site Type'!$A$2:$C$42,3)</f>
        <v>lg</v>
      </c>
      <c r="E147" s="79">
        <v>35</v>
      </c>
      <c r="F147" s="79" t="s">
        <v>375</v>
      </c>
      <c r="G147" s="80">
        <v>39237</v>
      </c>
      <c r="H147" s="79"/>
      <c r="I147" s="101"/>
      <c r="J147" s="101"/>
      <c r="K147" s="101"/>
      <c r="L147" s="101"/>
      <c r="M147" s="101"/>
      <c r="N147" s="101"/>
      <c r="O147" s="101"/>
      <c r="P147" s="101"/>
      <c r="Q147" s="101"/>
      <c r="R147" s="101"/>
      <c r="S147" s="101"/>
      <c r="T147" s="101"/>
      <c r="U147" s="101"/>
      <c r="V147" s="79"/>
      <c r="W147" s="101"/>
      <c r="X147" s="101"/>
      <c r="Y147" s="101"/>
      <c r="Z147" s="101"/>
      <c r="AA147" s="101"/>
      <c r="AB147" s="101"/>
      <c r="AC147" s="101"/>
      <c r="AD147" s="101"/>
      <c r="AE147" s="101"/>
      <c r="AF147" s="101">
        <v>2</v>
      </c>
      <c r="AG147" s="80">
        <v>39237</v>
      </c>
      <c r="AH147" s="101" t="s">
        <v>142</v>
      </c>
      <c r="AI147" s="101" t="s">
        <v>142</v>
      </c>
      <c r="AJ147" s="101">
        <v>200</v>
      </c>
      <c r="AK147" s="101">
        <v>60</v>
      </c>
      <c r="AL147" s="101" t="s">
        <v>229</v>
      </c>
      <c r="AM147" s="101" t="s">
        <v>56</v>
      </c>
      <c r="AN147" s="101" t="s">
        <v>83</v>
      </c>
      <c r="AO147" s="101">
        <v>1</v>
      </c>
      <c r="AP147" s="104">
        <v>2.2</v>
      </c>
      <c r="AQ147" s="101" t="s">
        <v>163</v>
      </c>
      <c r="AR147" s="101" t="s">
        <v>52</v>
      </c>
      <c r="AS147" s="101">
        <v>2.3</v>
      </c>
      <c r="AT147" s="101">
        <v>2.2</v>
      </c>
      <c r="AU147" s="101">
        <v>0.11</v>
      </c>
      <c r="AV147" s="101">
        <v>0.07</v>
      </c>
      <c r="AW147" s="101">
        <v>21</v>
      </c>
      <c r="AX147" s="101" t="s">
        <v>382</v>
      </c>
      <c r="AY147" s="79" t="s">
        <v>147</v>
      </c>
      <c r="AZ147" s="79"/>
      <c r="BA147" s="79"/>
      <c r="BB147" s="79"/>
      <c r="BC147" s="79"/>
      <c r="BD147" s="79"/>
      <c r="BE147" s="116">
        <f t="shared" si="12"/>
      </c>
      <c r="BF147" s="116">
        <f t="shared" si="13"/>
      </c>
      <c r="BJ147" s="116">
        <f t="shared" si="14"/>
        <v>2.3</v>
      </c>
      <c r="BK147" s="125">
        <f t="shared" si="15"/>
        <v>0.11</v>
      </c>
      <c r="BM147" s="125">
        <f t="shared" si="16"/>
      </c>
      <c r="BN147" s="125">
        <f t="shared" si="17"/>
      </c>
      <c r="BP147" s="79"/>
      <c r="BQ147" s="79"/>
      <c r="BR147" s="87"/>
      <c r="BS147" s="79"/>
    </row>
    <row r="148" spans="4:71" ht="12.75">
      <c r="D148" s="116" t="str">
        <f>VLOOKUP(E148,'PCWA Site Type'!$A$2:$C$42,3)</f>
        <v>lg</v>
      </c>
      <c r="E148" s="79">
        <v>35</v>
      </c>
      <c r="F148" s="79" t="s">
        <v>375</v>
      </c>
      <c r="G148" s="80">
        <v>39237</v>
      </c>
      <c r="H148" s="79"/>
      <c r="I148" s="101"/>
      <c r="J148" s="101"/>
      <c r="K148" s="101"/>
      <c r="L148" s="101"/>
      <c r="M148" s="101"/>
      <c r="N148" s="101"/>
      <c r="O148" s="101"/>
      <c r="P148" s="101"/>
      <c r="Q148" s="101"/>
      <c r="R148" s="101"/>
      <c r="S148" s="101"/>
      <c r="T148" s="101"/>
      <c r="U148" s="101"/>
      <c r="V148" s="79"/>
      <c r="W148" s="101"/>
      <c r="X148" s="101"/>
      <c r="Y148" s="101"/>
      <c r="Z148" s="101"/>
      <c r="AA148" s="101"/>
      <c r="AB148" s="101"/>
      <c r="AC148" s="101"/>
      <c r="AD148" s="101"/>
      <c r="AE148" s="101"/>
      <c r="AF148" s="101">
        <v>2</v>
      </c>
      <c r="AG148" s="80">
        <v>39237</v>
      </c>
      <c r="AH148" s="101" t="s">
        <v>142</v>
      </c>
      <c r="AI148" s="101" t="s">
        <v>142</v>
      </c>
      <c r="AJ148" s="101">
        <v>150</v>
      </c>
      <c r="AK148" s="101">
        <v>70</v>
      </c>
      <c r="AL148" s="101" t="s">
        <v>229</v>
      </c>
      <c r="AM148" s="101" t="s">
        <v>56</v>
      </c>
      <c r="AN148" s="101" t="s">
        <v>83</v>
      </c>
      <c r="AO148" s="101">
        <v>1</v>
      </c>
      <c r="AP148" s="104">
        <v>0.1</v>
      </c>
      <c r="AQ148" s="101" t="s">
        <v>163</v>
      </c>
      <c r="AR148" s="101" t="s">
        <v>70</v>
      </c>
      <c r="AS148" s="101">
        <v>1</v>
      </c>
      <c r="AT148" s="101">
        <v>0.8</v>
      </c>
      <c r="AU148" s="92">
        <v>0</v>
      </c>
      <c r="AV148" s="92">
        <v>0</v>
      </c>
      <c r="AW148" s="101">
        <v>21</v>
      </c>
      <c r="AX148" s="101" t="s">
        <v>382</v>
      </c>
      <c r="AY148" s="79" t="s">
        <v>383</v>
      </c>
      <c r="AZ148" s="79"/>
      <c r="BA148" s="79"/>
      <c r="BB148" s="79"/>
      <c r="BC148" s="79"/>
      <c r="BD148" s="79"/>
      <c r="BE148" s="116">
        <f t="shared" si="12"/>
      </c>
      <c r="BF148" s="116">
        <f t="shared" si="13"/>
      </c>
      <c r="BJ148" s="116">
        <f t="shared" si="14"/>
        <v>1</v>
      </c>
      <c r="BK148" s="125">
        <f t="shared" si="15"/>
        <v>0</v>
      </c>
      <c r="BM148" s="125">
        <f t="shared" si="16"/>
      </c>
      <c r="BN148" s="125">
        <f t="shared" si="17"/>
      </c>
      <c r="BP148" s="79"/>
      <c r="BQ148" s="79"/>
      <c r="BR148" s="87"/>
      <c r="BS148" s="79"/>
    </row>
    <row r="149" spans="4:71" ht="12.75">
      <c r="D149" s="116" t="str">
        <f>VLOOKUP(E149,'PCWA Site Type'!$A$2:$C$42,3)</f>
        <v>lg</v>
      </c>
      <c r="E149" s="6">
        <v>36</v>
      </c>
      <c r="F149" s="79" t="s">
        <v>389</v>
      </c>
      <c r="G149" s="80">
        <v>39237</v>
      </c>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v>2</v>
      </c>
      <c r="AG149" s="82">
        <v>39237</v>
      </c>
      <c r="AH149" s="83" t="s">
        <v>142</v>
      </c>
      <c r="AI149" s="79" t="s">
        <v>142</v>
      </c>
      <c r="AJ149" s="90">
        <v>200</v>
      </c>
      <c r="AK149" s="84"/>
      <c r="AL149" s="79">
        <v>1</v>
      </c>
      <c r="AM149" s="79" t="s">
        <v>56</v>
      </c>
      <c r="AN149" s="79" t="s">
        <v>53</v>
      </c>
      <c r="AO149" s="79">
        <v>1</v>
      </c>
      <c r="AP149" s="85"/>
      <c r="AQ149" s="79" t="s">
        <v>164</v>
      </c>
      <c r="AR149" s="79"/>
      <c r="AS149" s="79"/>
      <c r="AT149" s="85"/>
      <c r="AU149" s="92">
        <v>0</v>
      </c>
      <c r="AV149" s="85">
        <v>0.15</v>
      </c>
      <c r="AW149" s="79">
        <v>18</v>
      </c>
      <c r="AX149" s="79" t="s">
        <v>75</v>
      </c>
      <c r="AY149" s="79" t="s">
        <v>73</v>
      </c>
      <c r="AZ149" s="79"/>
      <c r="BA149" s="79"/>
      <c r="BB149" s="114"/>
      <c r="BC149" s="114"/>
      <c r="BD149" s="114"/>
      <c r="BE149" s="116">
        <f t="shared" si="12"/>
      </c>
      <c r="BF149" s="116">
        <f t="shared" si="13"/>
      </c>
      <c r="BJ149" s="116">
        <f t="shared" si="14"/>
        <v>0</v>
      </c>
      <c r="BK149" s="125">
        <f t="shared" si="15"/>
        <v>0</v>
      </c>
      <c r="BM149" s="125">
        <f t="shared" si="16"/>
      </c>
      <c r="BN149" s="125">
        <f t="shared" si="17"/>
      </c>
      <c r="BP149" s="79"/>
      <c r="BQ149" s="79"/>
      <c r="BR149" s="87"/>
      <c r="BS149" s="79"/>
    </row>
    <row r="150" spans="4:71" ht="12.75">
      <c r="D150" s="116" t="str">
        <f>VLOOKUP(E150,'PCWA Site Type'!$A$2:$C$42,3)</f>
        <v>lg</v>
      </c>
      <c r="E150" s="6">
        <v>36</v>
      </c>
      <c r="F150" s="79" t="s">
        <v>389</v>
      </c>
      <c r="G150" s="80">
        <v>39237</v>
      </c>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v>2</v>
      </c>
      <c r="AG150" s="82">
        <v>39237</v>
      </c>
      <c r="AH150" s="83" t="s">
        <v>142</v>
      </c>
      <c r="AI150" s="79" t="s">
        <v>142</v>
      </c>
      <c r="AJ150" s="83">
        <v>1000</v>
      </c>
      <c r="AK150" s="84" t="s">
        <v>395</v>
      </c>
      <c r="AL150" s="87">
        <v>2</v>
      </c>
      <c r="AM150" s="79" t="s">
        <v>56</v>
      </c>
      <c r="AN150" s="79" t="s">
        <v>53</v>
      </c>
      <c r="AO150" s="79">
        <v>1</v>
      </c>
      <c r="AP150" s="85"/>
      <c r="AQ150" s="79" t="s">
        <v>106</v>
      </c>
      <c r="AR150" s="79"/>
      <c r="AS150" s="79"/>
      <c r="AT150" s="85">
        <v>0.5</v>
      </c>
      <c r="AU150" s="85">
        <v>0.06</v>
      </c>
      <c r="AV150" s="85">
        <v>0.7</v>
      </c>
      <c r="AW150" s="79">
        <v>20</v>
      </c>
      <c r="AX150" s="79" t="s">
        <v>335</v>
      </c>
      <c r="AY150" s="79" t="s">
        <v>146</v>
      </c>
      <c r="AZ150" s="79"/>
      <c r="BA150" s="79"/>
      <c r="BB150" s="114"/>
      <c r="BC150" s="114"/>
      <c r="BD150" s="114"/>
      <c r="BE150" s="116">
        <f t="shared" si="12"/>
      </c>
      <c r="BF150" s="116">
        <f t="shared" si="13"/>
      </c>
      <c r="BJ150" s="116">
        <f t="shared" si="14"/>
        <v>0</v>
      </c>
      <c r="BK150" s="125">
        <f t="shared" si="15"/>
        <v>0.06</v>
      </c>
      <c r="BM150" s="125">
        <f t="shared" si="16"/>
      </c>
      <c r="BN150" s="125">
        <f t="shared" si="17"/>
      </c>
      <c r="BP150" s="79"/>
      <c r="BQ150" s="79"/>
      <c r="BR150" s="87"/>
      <c r="BS150" s="79"/>
    </row>
    <row r="151" spans="4:71" ht="12.75">
      <c r="D151" s="116" t="str">
        <f>VLOOKUP(E151,'PCWA Site Type'!$A$2:$C$42,3)</f>
        <v>lg</v>
      </c>
      <c r="E151" s="6">
        <v>36</v>
      </c>
      <c r="F151" s="79" t="s">
        <v>389</v>
      </c>
      <c r="G151" s="80">
        <v>39237</v>
      </c>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v>2</v>
      </c>
      <c r="AG151" s="82">
        <v>39237</v>
      </c>
      <c r="AH151" s="83" t="s">
        <v>142</v>
      </c>
      <c r="AI151" s="79" t="s">
        <v>142</v>
      </c>
      <c r="AJ151" s="83">
        <v>200</v>
      </c>
      <c r="AK151" s="84" t="s">
        <v>396</v>
      </c>
      <c r="AL151" s="79">
        <v>1</v>
      </c>
      <c r="AM151" s="79" t="s">
        <v>69</v>
      </c>
      <c r="AN151" s="79" t="s">
        <v>53</v>
      </c>
      <c r="AO151" s="79">
        <v>2</v>
      </c>
      <c r="AP151" s="85" t="s">
        <v>397</v>
      </c>
      <c r="AQ151" s="79" t="s">
        <v>54</v>
      </c>
      <c r="AR151" s="79"/>
      <c r="AS151" s="79">
        <v>0.45</v>
      </c>
      <c r="AT151" s="85">
        <v>0.45</v>
      </c>
      <c r="AU151" s="85">
        <v>0.01</v>
      </c>
      <c r="AV151" s="85">
        <v>0.05</v>
      </c>
      <c r="AW151" s="79">
        <v>19</v>
      </c>
      <c r="AX151" s="79" t="s">
        <v>340</v>
      </c>
      <c r="AY151" s="79" t="s">
        <v>147</v>
      </c>
      <c r="AZ151" s="79"/>
      <c r="BA151" s="79"/>
      <c r="BB151" s="79"/>
      <c r="BC151" s="79"/>
      <c r="BD151" s="79"/>
      <c r="BE151" s="116">
        <f t="shared" si="12"/>
      </c>
      <c r="BF151" s="116">
        <f t="shared" si="13"/>
      </c>
      <c r="BJ151" s="116">
        <f t="shared" si="14"/>
        <v>0.45</v>
      </c>
      <c r="BK151" s="125">
        <f t="shared" si="15"/>
        <v>0.01</v>
      </c>
      <c r="BM151" s="125">
        <f t="shared" si="16"/>
      </c>
      <c r="BN151" s="125">
        <f t="shared" si="17"/>
      </c>
      <c r="BP151" s="79"/>
      <c r="BQ151" s="79"/>
      <c r="BR151" s="87"/>
      <c r="BS151" s="79"/>
    </row>
    <row r="152" spans="4:71" ht="12.75">
      <c r="D152" s="116" t="str">
        <f>VLOOKUP(E152,'PCWA Site Type'!$A$2:$C$42,3)</f>
        <v>lg</v>
      </c>
      <c r="E152" s="6">
        <v>36</v>
      </c>
      <c r="F152" s="79" t="s">
        <v>389</v>
      </c>
      <c r="G152" s="80">
        <v>39237</v>
      </c>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v>2</v>
      </c>
      <c r="AG152" s="82">
        <v>39237</v>
      </c>
      <c r="AH152" s="83" t="s">
        <v>142</v>
      </c>
      <c r="AI152" s="79" t="s">
        <v>142</v>
      </c>
      <c r="AJ152" s="83">
        <v>200</v>
      </c>
      <c r="AK152" s="84" t="s">
        <v>337</v>
      </c>
      <c r="AL152" s="79">
        <v>1</v>
      </c>
      <c r="AM152" s="79" t="s">
        <v>69</v>
      </c>
      <c r="AN152" s="79" t="s">
        <v>53</v>
      </c>
      <c r="AO152" s="79">
        <v>2</v>
      </c>
      <c r="AP152" s="85" t="s">
        <v>398</v>
      </c>
      <c r="AQ152" s="79" t="s">
        <v>54</v>
      </c>
      <c r="AR152" s="79"/>
      <c r="AS152" s="79"/>
      <c r="AT152" s="85">
        <v>0.55</v>
      </c>
      <c r="AU152" s="85">
        <v>0.07</v>
      </c>
      <c r="AV152" s="85">
        <v>0.07</v>
      </c>
      <c r="AW152" s="79">
        <v>20</v>
      </c>
      <c r="AX152" s="79" t="s">
        <v>340</v>
      </c>
      <c r="AY152" s="79" t="s">
        <v>149</v>
      </c>
      <c r="AZ152" s="79"/>
      <c r="BA152" s="79"/>
      <c r="BB152" s="114"/>
      <c r="BC152" s="114"/>
      <c r="BD152" s="114"/>
      <c r="BE152" s="116">
        <f t="shared" si="12"/>
      </c>
      <c r="BF152" s="116">
        <f t="shared" si="13"/>
      </c>
      <c r="BJ152" s="116">
        <f t="shared" si="14"/>
        <v>0</v>
      </c>
      <c r="BK152" s="125">
        <f t="shared" si="15"/>
        <v>0.07</v>
      </c>
      <c r="BM152" s="125">
        <f t="shared" si="16"/>
      </c>
      <c r="BN152" s="125">
        <f t="shared" si="17"/>
      </c>
      <c r="BP152" s="79"/>
      <c r="BQ152" s="79"/>
      <c r="BR152" s="87"/>
      <c r="BS152" s="79"/>
    </row>
    <row r="153" spans="4:71" ht="12.75">
      <c r="D153" s="116" t="str">
        <f>VLOOKUP(E153,'PCWA Site Type'!$A$2:$C$42,3)</f>
        <v>lg</v>
      </c>
      <c r="E153" s="6">
        <v>36</v>
      </c>
      <c r="F153" s="79" t="s">
        <v>389</v>
      </c>
      <c r="G153" s="110">
        <v>39237</v>
      </c>
      <c r="H153" s="93" t="s">
        <v>399</v>
      </c>
      <c r="I153" s="93">
        <v>4323108</v>
      </c>
      <c r="J153" s="93">
        <v>681817</v>
      </c>
      <c r="K153" s="93">
        <v>197</v>
      </c>
      <c r="L153" s="93">
        <v>38</v>
      </c>
      <c r="M153" s="93">
        <v>936</v>
      </c>
      <c r="N153" s="93"/>
      <c r="O153" s="93" t="s">
        <v>391</v>
      </c>
      <c r="P153" s="93"/>
      <c r="Q153" s="93"/>
      <c r="R153" s="93"/>
      <c r="S153" s="93"/>
      <c r="T153" s="111">
        <v>0.5472222222222222</v>
      </c>
      <c r="U153" s="93"/>
      <c r="V153" s="93" t="s">
        <v>117</v>
      </c>
      <c r="W153" s="93">
        <v>27</v>
      </c>
      <c r="X153" s="93">
        <v>20</v>
      </c>
      <c r="Y153" s="93"/>
      <c r="Z153" s="93"/>
      <c r="AA153" s="93"/>
      <c r="AB153" s="93"/>
      <c r="AC153" s="93" t="s">
        <v>50</v>
      </c>
      <c r="AD153" s="93" t="s">
        <v>51</v>
      </c>
      <c r="AE153" s="93" t="s">
        <v>50</v>
      </c>
      <c r="AF153" s="79">
        <v>2</v>
      </c>
      <c r="AG153" s="112">
        <v>39237</v>
      </c>
      <c r="AH153" s="94" t="s">
        <v>142</v>
      </c>
      <c r="AI153" s="93" t="s">
        <v>142</v>
      </c>
      <c r="AJ153" s="94">
        <v>200</v>
      </c>
      <c r="AK153" s="95" t="s">
        <v>337</v>
      </c>
      <c r="AL153" s="93">
        <v>1</v>
      </c>
      <c r="AM153" s="93" t="s">
        <v>69</v>
      </c>
      <c r="AN153" s="93" t="s">
        <v>130</v>
      </c>
      <c r="AO153" s="93">
        <v>1</v>
      </c>
      <c r="AP153" s="113">
        <v>2.4</v>
      </c>
      <c r="AQ153" s="93" t="s">
        <v>54</v>
      </c>
      <c r="AR153" s="93" t="s">
        <v>54</v>
      </c>
      <c r="AS153" s="93">
        <v>0.4</v>
      </c>
      <c r="AT153" s="113">
        <v>0.4</v>
      </c>
      <c r="AU153" s="113">
        <v>0.02</v>
      </c>
      <c r="AV153" s="113">
        <v>0.02</v>
      </c>
      <c r="AW153" s="93">
        <v>20</v>
      </c>
      <c r="AX153" s="93" t="s">
        <v>75</v>
      </c>
      <c r="AY153" s="93" t="s">
        <v>111</v>
      </c>
      <c r="AZ153" s="93"/>
      <c r="BA153" s="93"/>
      <c r="BB153" s="93"/>
      <c r="BC153" s="93"/>
      <c r="BD153" s="79"/>
      <c r="BE153" s="116">
        <f t="shared" si="12"/>
      </c>
      <c r="BF153" s="116">
        <f t="shared" si="13"/>
      </c>
      <c r="BJ153" s="116">
        <f t="shared" si="14"/>
        <v>0.4</v>
      </c>
      <c r="BK153" s="125">
        <f t="shared" si="15"/>
        <v>0.02</v>
      </c>
      <c r="BM153" s="125">
        <f t="shared" si="16"/>
      </c>
      <c r="BN153" s="125">
        <f t="shared" si="17"/>
      </c>
      <c r="BP153" s="79"/>
      <c r="BQ153" s="79"/>
      <c r="BS153" s="79"/>
    </row>
    <row r="154" spans="4:71" ht="12.75">
      <c r="D154" s="116" t="str">
        <f>VLOOKUP(E154,'PCWA Site Type'!$A$2:$C$42,3)</f>
        <v>lg</v>
      </c>
      <c r="E154" s="6">
        <v>36</v>
      </c>
      <c r="F154" s="79" t="s">
        <v>389</v>
      </c>
      <c r="G154" s="80">
        <v>39237</v>
      </c>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v>2</v>
      </c>
      <c r="AG154" s="82">
        <v>39237</v>
      </c>
      <c r="AH154" s="83" t="s">
        <v>142</v>
      </c>
      <c r="AI154" s="79" t="s">
        <v>142</v>
      </c>
      <c r="AJ154" s="83">
        <v>300</v>
      </c>
      <c r="AK154" s="84" t="s">
        <v>400</v>
      </c>
      <c r="AL154" s="79">
        <v>1</v>
      </c>
      <c r="AM154" s="79" t="s">
        <v>131</v>
      </c>
      <c r="AN154" s="79" t="s">
        <v>139</v>
      </c>
      <c r="AO154" s="79">
        <v>1</v>
      </c>
      <c r="AP154" s="85" t="s">
        <v>397</v>
      </c>
      <c r="AQ154" s="79" t="s">
        <v>54</v>
      </c>
      <c r="AR154" s="79" t="s">
        <v>54</v>
      </c>
      <c r="AS154" s="79">
        <v>0.7</v>
      </c>
      <c r="AT154" s="85">
        <v>0.5</v>
      </c>
      <c r="AU154" s="85">
        <v>0.02</v>
      </c>
      <c r="AV154" s="85">
        <v>0.02</v>
      </c>
      <c r="AW154" s="79">
        <v>20</v>
      </c>
      <c r="AX154" s="79" t="s">
        <v>259</v>
      </c>
      <c r="AY154" s="79" t="s">
        <v>250</v>
      </c>
      <c r="AZ154" s="79"/>
      <c r="BA154" s="79"/>
      <c r="BB154" s="79"/>
      <c r="BC154" s="79"/>
      <c r="BD154" s="79"/>
      <c r="BE154" s="116">
        <f t="shared" si="12"/>
      </c>
      <c r="BF154" s="116">
        <f t="shared" si="13"/>
      </c>
      <c r="BJ154" s="116">
        <f t="shared" si="14"/>
        <v>0.7</v>
      </c>
      <c r="BK154" s="125">
        <f t="shared" si="15"/>
        <v>0.02</v>
      </c>
      <c r="BM154" s="125">
        <f t="shared" si="16"/>
      </c>
      <c r="BN154" s="125">
        <f t="shared" si="17"/>
      </c>
      <c r="BP154" s="87"/>
      <c r="BQ154" s="79"/>
      <c r="BS154" s="79"/>
    </row>
    <row r="155" spans="4:71" ht="12.75">
      <c r="D155" s="116" t="str">
        <f>VLOOKUP(E155,'PCWA Site Type'!$A$2:$C$42,3)</f>
        <v>lg</v>
      </c>
      <c r="E155" s="6">
        <v>36</v>
      </c>
      <c r="F155" s="79" t="s">
        <v>389</v>
      </c>
      <c r="G155" s="80">
        <v>39237</v>
      </c>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v>2</v>
      </c>
      <c r="AG155" s="82">
        <v>39237</v>
      </c>
      <c r="AH155" s="83" t="s">
        <v>142</v>
      </c>
      <c r="AI155" s="79" t="s">
        <v>142</v>
      </c>
      <c r="AJ155" s="83">
        <v>400</v>
      </c>
      <c r="AK155" s="84" t="s">
        <v>401</v>
      </c>
      <c r="AL155" s="79">
        <v>1</v>
      </c>
      <c r="AM155" s="79" t="s">
        <v>131</v>
      </c>
      <c r="AN155" s="79" t="s">
        <v>139</v>
      </c>
      <c r="AO155" s="79">
        <v>1</v>
      </c>
      <c r="AP155" s="85">
        <v>1.1</v>
      </c>
      <c r="AQ155" s="79" t="s">
        <v>52</v>
      </c>
      <c r="AR155" s="79" t="s">
        <v>52</v>
      </c>
      <c r="AS155" s="79" t="s">
        <v>402</v>
      </c>
      <c r="AT155" s="85">
        <v>0.5</v>
      </c>
      <c r="AU155" s="85">
        <v>0.08</v>
      </c>
      <c r="AV155" s="85">
        <v>0.8</v>
      </c>
      <c r="AW155" s="79">
        <v>24</v>
      </c>
      <c r="AX155" s="79" t="s">
        <v>259</v>
      </c>
      <c r="AY155" s="79" t="s">
        <v>253</v>
      </c>
      <c r="AZ155" s="79"/>
      <c r="BA155" s="79"/>
      <c r="BB155" s="79"/>
      <c r="BC155" s="117" t="s">
        <v>402</v>
      </c>
      <c r="BD155" s="79"/>
      <c r="BE155" s="116">
        <f t="shared" si="12"/>
      </c>
      <c r="BF155" s="116">
        <f t="shared" si="13"/>
      </c>
      <c r="BJ155" s="116" t="str">
        <f t="shared" si="14"/>
        <v>1.7 MAX</v>
      </c>
      <c r="BK155" s="125">
        <f t="shared" si="15"/>
        <v>0.08</v>
      </c>
      <c r="BM155" s="125">
        <f t="shared" si="16"/>
      </c>
      <c r="BN155" s="125">
        <f t="shared" si="17"/>
      </c>
      <c r="BP155" s="79"/>
      <c r="BQ155" s="79"/>
      <c r="BS155" s="79"/>
    </row>
    <row r="156" spans="4:71" ht="12.75">
      <c r="D156" s="74" t="str">
        <f>VLOOKUP(E156,'PCWA Site Type'!$A$2:$C$42,3)</f>
        <v>lg</v>
      </c>
      <c r="E156" s="6">
        <v>36</v>
      </c>
      <c r="F156" s="79" t="s">
        <v>389</v>
      </c>
      <c r="G156" s="80">
        <v>39237</v>
      </c>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v>2</v>
      </c>
      <c r="AG156" s="82">
        <v>39237</v>
      </c>
      <c r="AH156" s="83" t="s">
        <v>142</v>
      </c>
      <c r="AI156" s="79" t="s">
        <v>142</v>
      </c>
      <c r="AJ156" s="83">
        <v>1000</v>
      </c>
      <c r="AK156" s="84" t="s">
        <v>288</v>
      </c>
      <c r="AL156" s="79">
        <v>1</v>
      </c>
      <c r="AM156" s="79" t="s">
        <v>56</v>
      </c>
      <c r="AN156" s="79" t="s">
        <v>139</v>
      </c>
      <c r="AO156" s="79">
        <v>1</v>
      </c>
      <c r="AP156" s="85"/>
      <c r="AQ156" s="79" t="s">
        <v>718</v>
      </c>
      <c r="AR156" s="79"/>
      <c r="AS156" s="79" t="s">
        <v>403</v>
      </c>
      <c r="AT156" s="85">
        <v>0.8</v>
      </c>
      <c r="AU156" s="85">
        <v>0.02</v>
      </c>
      <c r="AV156" s="113">
        <v>0.125</v>
      </c>
      <c r="AW156" s="79">
        <v>21</v>
      </c>
      <c r="AX156" s="79" t="s">
        <v>210</v>
      </c>
      <c r="AY156" s="79" t="s">
        <v>258</v>
      </c>
      <c r="AZ156" s="79"/>
      <c r="BA156" s="79"/>
      <c r="BB156" s="79"/>
      <c r="BC156" s="117" t="s">
        <v>403</v>
      </c>
      <c r="BD156" s="79"/>
      <c r="BE156" s="116">
        <f t="shared" si="12"/>
      </c>
      <c r="BF156" s="116">
        <f t="shared" si="13"/>
      </c>
      <c r="BJ156" s="116" t="str">
        <f t="shared" si="14"/>
        <v>1.9 MAX</v>
      </c>
      <c r="BK156" s="125">
        <f t="shared" si="15"/>
        <v>0.02</v>
      </c>
      <c r="BM156" s="125">
        <f t="shared" si="16"/>
      </c>
      <c r="BN156" s="125">
        <f t="shared" si="17"/>
      </c>
      <c r="BP156" s="79"/>
      <c r="BQ156" s="79"/>
      <c r="BS156" s="87"/>
    </row>
    <row r="157" spans="4:71" ht="12.75">
      <c r="D157" s="74" t="str">
        <f>VLOOKUP(E157,'PCWA Site Type'!$A$2:$C$42,3)</f>
        <v>lg</v>
      </c>
      <c r="E157" s="6">
        <v>36</v>
      </c>
      <c r="F157" s="79" t="s">
        <v>389</v>
      </c>
      <c r="G157" s="80">
        <v>39237</v>
      </c>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v>2</v>
      </c>
      <c r="AG157" s="82">
        <v>39237</v>
      </c>
      <c r="AH157" s="83" t="s">
        <v>142</v>
      </c>
      <c r="AI157" s="79" t="s">
        <v>142</v>
      </c>
      <c r="AJ157" s="83">
        <v>400</v>
      </c>
      <c r="AK157" s="84" t="s">
        <v>405</v>
      </c>
      <c r="AL157" s="79">
        <v>1</v>
      </c>
      <c r="AM157" s="79" t="s">
        <v>69</v>
      </c>
      <c r="AN157" s="79" t="s">
        <v>163</v>
      </c>
      <c r="AO157" s="79">
        <v>1</v>
      </c>
      <c r="AP157" s="85"/>
      <c r="AQ157" s="79" t="s">
        <v>106</v>
      </c>
      <c r="AR157" s="79"/>
      <c r="AS157" s="79" t="s">
        <v>406</v>
      </c>
      <c r="AT157" s="85">
        <v>0.8</v>
      </c>
      <c r="AU157" s="85">
        <v>0.02</v>
      </c>
      <c r="AV157" s="85">
        <v>0.3</v>
      </c>
      <c r="AW157" s="79">
        <v>20</v>
      </c>
      <c r="AX157" s="79" t="s">
        <v>379</v>
      </c>
      <c r="AY157" s="79" t="s">
        <v>407</v>
      </c>
      <c r="AZ157" s="79"/>
      <c r="BA157" s="79"/>
      <c r="BB157" s="79"/>
      <c r="BC157" s="117" t="s">
        <v>406</v>
      </c>
      <c r="BD157" s="79"/>
      <c r="BE157" s="116">
        <f t="shared" si="12"/>
      </c>
      <c r="BF157" s="116">
        <f t="shared" si="13"/>
      </c>
      <c r="BJ157" s="116" t="str">
        <f t="shared" si="14"/>
        <v>1.9MAX</v>
      </c>
      <c r="BK157" s="125">
        <f t="shared" si="15"/>
        <v>0.02</v>
      </c>
      <c r="BM157" s="125">
        <f t="shared" si="16"/>
      </c>
      <c r="BN157" s="125">
        <f t="shared" si="17"/>
      </c>
      <c r="BP157" s="79"/>
      <c r="BQ157" s="79"/>
      <c r="BS157" s="87"/>
    </row>
    <row r="158" spans="4:71" ht="12.75">
      <c r="D158" s="116" t="str">
        <f>VLOOKUP(E158,'PCWA Site Type'!$A$2:$C$42,3)</f>
        <v>lg</v>
      </c>
      <c r="E158" s="6">
        <v>36</v>
      </c>
      <c r="F158" s="79" t="s">
        <v>389</v>
      </c>
      <c r="G158" s="86">
        <v>39237</v>
      </c>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79">
        <v>2</v>
      </c>
      <c r="AG158" s="89">
        <v>39237</v>
      </c>
      <c r="AH158" s="90" t="s">
        <v>142</v>
      </c>
      <c r="AI158" s="87" t="s">
        <v>142</v>
      </c>
      <c r="AJ158" s="90">
        <v>1000</v>
      </c>
      <c r="AK158" s="91" t="s">
        <v>408</v>
      </c>
      <c r="AL158" s="87">
        <v>1</v>
      </c>
      <c r="AM158" s="87" t="s">
        <v>69</v>
      </c>
      <c r="AN158" s="87" t="s">
        <v>54</v>
      </c>
      <c r="AO158" s="87">
        <v>1</v>
      </c>
      <c r="AP158" s="92"/>
      <c r="AQ158" s="87" t="s">
        <v>54</v>
      </c>
      <c r="AR158" s="87"/>
      <c r="AS158" s="87" t="s">
        <v>409</v>
      </c>
      <c r="AT158" s="92">
        <v>0.4</v>
      </c>
      <c r="AU158" s="92">
        <v>0.02</v>
      </c>
      <c r="AV158" s="92">
        <v>0.075</v>
      </c>
      <c r="AW158" s="87">
        <v>20</v>
      </c>
      <c r="AX158" s="87" t="s">
        <v>410</v>
      </c>
      <c r="AY158" s="87" t="s">
        <v>411</v>
      </c>
      <c r="AZ158" s="87"/>
      <c r="BA158" s="87"/>
      <c r="BB158" s="87"/>
      <c r="BC158" s="117" t="s">
        <v>409</v>
      </c>
      <c r="BD158" s="79"/>
      <c r="BE158" s="116">
        <f t="shared" si="12"/>
      </c>
      <c r="BF158" s="116">
        <f t="shared" si="13"/>
      </c>
      <c r="BJ158" s="116" t="str">
        <f t="shared" si="14"/>
        <v>0-0.13</v>
      </c>
      <c r="BK158" s="125">
        <f t="shared" si="15"/>
        <v>0.02</v>
      </c>
      <c r="BM158" s="125">
        <f t="shared" si="16"/>
      </c>
      <c r="BN158" s="125">
        <f t="shared" si="17"/>
      </c>
      <c r="BP158" s="79"/>
      <c r="BQ158" s="79"/>
      <c r="BS158" s="87"/>
    </row>
    <row r="159" spans="4:71" ht="12.75">
      <c r="D159" s="116" t="str">
        <f>VLOOKUP(E159,'PCWA Site Type'!$A$2:$C$42,3)</f>
        <v>lg</v>
      </c>
      <c r="E159" s="6">
        <v>36</v>
      </c>
      <c r="F159" s="79" t="s">
        <v>389</v>
      </c>
      <c r="G159" s="80">
        <v>39314</v>
      </c>
      <c r="H159" s="79" t="s">
        <v>208</v>
      </c>
      <c r="I159" s="87">
        <v>4325460</v>
      </c>
      <c r="J159" s="87">
        <v>681537</v>
      </c>
      <c r="K159" s="79">
        <v>226</v>
      </c>
      <c r="L159" s="79">
        <v>25</v>
      </c>
      <c r="M159" s="79"/>
      <c r="N159" s="79" t="s">
        <v>412</v>
      </c>
      <c r="O159" s="79" t="s">
        <v>116</v>
      </c>
      <c r="P159" s="79">
        <v>4323288</v>
      </c>
      <c r="Q159" s="79">
        <v>682072</v>
      </c>
      <c r="R159" s="79">
        <v>231</v>
      </c>
      <c r="S159" s="79">
        <v>35</v>
      </c>
      <c r="T159" s="81">
        <v>0.3958333333333333</v>
      </c>
      <c r="U159" s="79">
        <v>1500</v>
      </c>
      <c r="V159" s="79" t="s">
        <v>199</v>
      </c>
      <c r="W159" s="79">
        <v>26</v>
      </c>
      <c r="X159" s="79">
        <v>19</v>
      </c>
      <c r="Y159" s="79">
        <v>19</v>
      </c>
      <c r="Z159" s="79"/>
      <c r="AA159" s="79"/>
      <c r="AB159" s="79"/>
      <c r="AC159" s="79" t="s">
        <v>50</v>
      </c>
      <c r="AD159" s="79" t="s">
        <v>51</v>
      </c>
      <c r="AE159" s="79" t="s">
        <v>50</v>
      </c>
      <c r="AF159" s="79">
        <v>3</v>
      </c>
      <c r="AG159" s="82">
        <v>39314</v>
      </c>
      <c r="AH159" s="90" t="s">
        <v>142</v>
      </c>
      <c r="AI159" s="87" t="s">
        <v>142</v>
      </c>
      <c r="AJ159" s="90">
        <v>1</v>
      </c>
      <c r="AK159" s="84" t="s">
        <v>194</v>
      </c>
      <c r="AL159" s="87">
        <v>5</v>
      </c>
      <c r="AM159" s="87" t="s">
        <v>185</v>
      </c>
      <c r="AN159" s="87" t="s">
        <v>130</v>
      </c>
      <c r="AO159" s="87">
        <v>1</v>
      </c>
      <c r="AP159" s="85">
        <v>0.25</v>
      </c>
      <c r="AQ159" s="79" t="s">
        <v>54</v>
      </c>
      <c r="AR159" s="79" t="s">
        <v>54</v>
      </c>
      <c r="AS159" s="79">
        <v>0.15</v>
      </c>
      <c r="AT159" s="85">
        <v>0.12</v>
      </c>
      <c r="AU159" s="92">
        <v>0</v>
      </c>
      <c r="AV159" s="92">
        <v>0</v>
      </c>
      <c r="AW159" s="79">
        <v>19</v>
      </c>
      <c r="AX159" s="79" t="s">
        <v>413</v>
      </c>
      <c r="AY159" s="79" t="s">
        <v>414</v>
      </c>
      <c r="AZ159" s="79"/>
      <c r="BA159" s="79"/>
      <c r="BB159" s="79"/>
      <c r="BC159" s="79"/>
      <c r="BD159" s="79"/>
      <c r="BE159" s="116">
        <f t="shared" si="12"/>
        <v>0.15</v>
      </c>
      <c r="BF159" s="116">
        <f t="shared" si="13"/>
        <v>0</v>
      </c>
      <c r="BK159" s="125"/>
      <c r="BM159" s="125">
        <f t="shared" si="16"/>
        <v>0.15</v>
      </c>
      <c r="BN159" s="125">
        <f t="shared" si="17"/>
        <v>0</v>
      </c>
      <c r="BP159" s="79"/>
      <c r="BQ159" s="79"/>
      <c r="BS159" s="79"/>
    </row>
    <row r="160" spans="4:71" ht="12.75">
      <c r="D160" s="74" t="str">
        <f>VLOOKUP(E160,'PCWA Site Type'!$A$2:$C$42,3)</f>
        <v>lg</v>
      </c>
      <c r="E160" s="6">
        <v>36</v>
      </c>
      <c r="F160" s="79" t="s">
        <v>389</v>
      </c>
      <c r="G160" s="80">
        <v>39314</v>
      </c>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v>3</v>
      </c>
      <c r="AG160" s="82">
        <v>39314</v>
      </c>
      <c r="AH160" s="90" t="s">
        <v>142</v>
      </c>
      <c r="AI160" s="87" t="s">
        <v>142</v>
      </c>
      <c r="AJ160" s="90">
        <v>1</v>
      </c>
      <c r="AK160" s="84" t="s">
        <v>194</v>
      </c>
      <c r="AL160" s="87">
        <v>5</v>
      </c>
      <c r="AM160" s="87" t="s">
        <v>185</v>
      </c>
      <c r="AN160" s="87" t="s">
        <v>130</v>
      </c>
      <c r="AO160" s="87">
        <v>1</v>
      </c>
      <c r="AP160" s="85">
        <v>0.5</v>
      </c>
      <c r="AQ160" s="79" t="s">
        <v>54</v>
      </c>
      <c r="AR160" s="79" t="s">
        <v>54</v>
      </c>
      <c r="AS160" s="79">
        <v>0.1</v>
      </c>
      <c r="AT160" s="85"/>
      <c r="AU160" s="92">
        <v>0</v>
      </c>
      <c r="AV160" s="92">
        <v>0</v>
      </c>
      <c r="AW160" s="79">
        <v>19</v>
      </c>
      <c r="AX160" s="79" t="s">
        <v>413</v>
      </c>
      <c r="AY160" s="79">
        <v>22.7</v>
      </c>
      <c r="AZ160" s="79"/>
      <c r="BA160" s="79"/>
      <c r="BB160" s="79"/>
      <c r="BC160" s="79"/>
      <c r="BD160" s="79"/>
      <c r="BE160" s="116">
        <f t="shared" si="12"/>
        <v>0.1</v>
      </c>
      <c r="BF160" s="116">
        <f t="shared" si="13"/>
        <v>0</v>
      </c>
      <c r="BK160" s="125"/>
      <c r="BM160" s="125">
        <f t="shared" si="16"/>
        <v>0.1</v>
      </c>
      <c r="BN160" s="125">
        <f t="shared" si="17"/>
        <v>0</v>
      </c>
      <c r="BP160" s="79"/>
      <c r="BQ160" s="79"/>
      <c r="BR160" s="79"/>
      <c r="BS160" s="87"/>
    </row>
    <row r="161" spans="4:71" ht="12.75">
      <c r="D161" s="116" t="str">
        <f>VLOOKUP(E161,'PCWA Site Type'!$A$2:$C$42,3)</f>
        <v>lg</v>
      </c>
      <c r="E161" s="6">
        <v>36</v>
      </c>
      <c r="F161" s="79" t="s">
        <v>389</v>
      </c>
      <c r="G161" s="80">
        <v>39314</v>
      </c>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v>3</v>
      </c>
      <c r="AG161" s="82">
        <v>39314</v>
      </c>
      <c r="AH161" s="90" t="s">
        <v>142</v>
      </c>
      <c r="AI161" s="87" t="s">
        <v>142</v>
      </c>
      <c r="AJ161" s="90">
        <v>2</v>
      </c>
      <c r="AK161" s="84" t="s">
        <v>61</v>
      </c>
      <c r="AL161" s="79">
        <v>4</v>
      </c>
      <c r="AM161" s="87" t="s">
        <v>59</v>
      </c>
      <c r="AN161" s="87" t="s">
        <v>130</v>
      </c>
      <c r="AO161" s="79">
        <v>1</v>
      </c>
      <c r="AP161" s="85">
        <v>2</v>
      </c>
      <c r="AQ161" s="79" t="s">
        <v>133</v>
      </c>
      <c r="AR161" s="79" t="s">
        <v>133</v>
      </c>
      <c r="AS161" s="79">
        <v>0.4</v>
      </c>
      <c r="AT161" s="85">
        <v>0.4</v>
      </c>
      <c r="AU161" s="85">
        <v>0.28</v>
      </c>
      <c r="AV161" s="85">
        <v>0.28</v>
      </c>
      <c r="AW161" s="79">
        <v>19</v>
      </c>
      <c r="AX161" s="79" t="s">
        <v>75</v>
      </c>
      <c r="AY161" s="79" t="s">
        <v>415</v>
      </c>
      <c r="AZ161" s="79"/>
      <c r="BA161" s="79"/>
      <c r="BB161" s="79"/>
      <c r="BC161" s="79"/>
      <c r="BD161" s="79"/>
      <c r="BE161" s="116">
        <f t="shared" si="12"/>
        <v>0.4</v>
      </c>
      <c r="BF161" s="116">
        <f t="shared" si="13"/>
        <v>0.28</v>
      </c>
      <c r="BK161" s="125"/>
      <c r="BM161" s="125">
        <f t="shared" si="16"/>
        <v>0.4</v>
      </c>
      <c r="BN161" s="125">
        <f t="shared" si="17"/>
        <v>0.28</v>
      </c>
      <c r="BP161" s="79"/>
      <c r="BQ161" s="79"/>
      <c r="BR161" s="79"/>
      <c r="BS161" s="87"/>
    </row>
    <row r="162" spans="4:71" ht="12.75">
      <c r="D162" s="116" t="str">
        <f>VLOOKUP(E162,'PCWA Site Type'!$A$2:$C$42,3)</f>
        <v>lg</v>
      </c>
      <c r="E162" s="6">
        <v>36</v>
      </c>
      <c r="F162" s="79" t="s">
        <v>389</v>
      </c>
      <c r="G162" s="80">
        <v>39314</v>
      </c>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v>3</v>
      </c>
      <c r="AG162" s="82">
        <v>39314</v>
      </c>
      <c r="AH162" s="90" t="s">
        <v>142</v>
      </c>
      <c r="AI162" s="87" t="s">
        <v>142</v>
      </c>
      <c r="AJ162" s="83">
        <v>6</v>
      </c>
      <c r="AK162" s="84" t="s">
        <v>61</v>
      </c>
      <c r="AL162" s="79">
        <v>4</v>
      </c>
      <c r="AM162" s="87" t="s">
        <v>56</v>
      </c>
      <c r="AN162" s="87" t="s">
        <v>130</v>
      </c>
      <c r="AO162" s="79">
        <v>1</v>
      </c>
      <c r="AP162" s="85">
        <v>0.28</v>
      </c>
      <c r="AQ162" s="79" t="s">
        <v>54</v>
      </c>
      <c r="AR162" s="79" t="s">
        <v>54</v>
      </c>
      <c r="AS162" s="79">
        <v>0.4</v>
      </c>
      <c r="AT162" s="85">
        <v>0.4</v>
      </c>
      <c r="AU162" s="92">
        <v>0</v>
      </c>
      <c r="AV162" s="92">
        <v>0</v>
      </c>
      <c r="AW162" s="79">
        <v>19</v>
      </c>
      <c r="AX162" s="79" t="s">
        <v>413</v>
      </c>
      <c r="AY162" s="79" t="s">
        <v>417</v>
      </c>
      <c r="AZ162" s="79"/>
      <c r="BA162" s="79"/>
      <c r="BB162" s="79"/>
      <c r="BC162" s="79"/>
      <c r="BD162" s="79"/>
      <c r="BE162" s="116">
        <f t="shared" si="12"/>
        <v>0.4</v>
      </c>
      <c r="BF162" s="116">
        <f t="shared" si="13"/>
        <v>0</v>
      </c>
      <c r="BK162" s="125"/>
      <c r="BM162" s="125">
        <f t="shared" si="16"/>
        <v>0.4</v>
      </c>
      <c r="BN162" s="125">
        <f t="shared" si="17"/>
        <v>0</v>
      </c>
      <c r="BP162" s="79"/>
      <c r="BQ162" s="79"/>
      <c r="BR162" s="79"/>
      <c r="BS162" s="87"/>
    </row>
    <row r="163" spans="4:71" ht="12.75">
      <c r="D163" s="116" t="str">
        <f>VLOOKUP(E163,'PCWA Site Type'!$A$2:$C$42,3)</f>
        <v>lg</v>
      </c>
      <c r="E163" s="6">
        <v>36</v>
      </c>
      <c r="F163" s="79" t="s">
        <v>389</v>
      </c>
      <c r="G163" s="80">
        <v>39314</v>
      </c>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v>3</v>
      </c>
      <c r="AG163" s="82">
        <v>39314</v>
      </c>
      <c r="AH163" s="90" t="s">
        <v>142</v>
      </c>
      <c r="AI163" s="87" t="s">
        <v>142</v>
      </c>
      <c r="AJ163" s="83">
        <v>3</v>
      </c>
      <c r="AK163" s="84" t="s">
        <v>359</v>
      </c>
      <c r="AL163" s="79">
        <v>5</v>
      </c>
      <c r="AM163" s="87" t="s">
        <v>56</v>
      </c>
      <c r="AN163" s="87" t="s">
        <v>130</v>
      </c>
      <c r="AO163" s="79">
        <v>1</v>
      </c>
      <c r="AP163" s="85">
        <v>0.28</v>
      </c>
      <c r="AQ163" s="79" t="s">
        <v>54</v>
      </c>
      <c r="AR163" s="79" t="s">
        <v>54</v>
      </c>
      <c r="AS163" s="79">
        <v>0.4</v>
      </c>
      <c r="AT163" s="85">
        <v>0.4</v>
      </c>
      <c r="AU163" s="92">
        <v>0</v>
      </c>
      <c r="AV163" s="92">
        <v>0</v>
      </c>
      <c r="AW163" s="79">
        <v>19</v>
      </c>
      <c r="AX163" s="79" t="s">
        <v>413</v>
      </c>
      <c r="AY163" s="79" t="s">
        <v>416</v>
      </c>
      <c r="AZ163" s="79" t="s">
        <v>262</v>
      </c>
      <c r="BA163" s="79"/>
      <c r="BB163" s="79"/>
      <c r="BC163" s="79"/>
      <c r="BD163" s="79"/>
      <c r="BE163" s="116">
        <f t="shared" si="12"/>
        <v>0.4</v>
      </c>
      <c r="BF163" s="116">
        <f t="shared" si="13"/>
        <v>0</v>
      </c>
      <c r="BK163" s="125"/>
      <c r="BM163" s="125">
        <f t="shared" si="16"/>
        <v>0.4</v>
      </c>
      <c r="BN163" s="125">
        <f t="shared" si="17"/>
        <v>0</v>
      </c>
      <c r="BP163" s="79"/>
      <c r="BQ163" s="87"/>
      <c r="BR163" s="79"/>
      <c r="BS163" s="87"/>
    </row>
    <row r="164" spans="4:71" ht="12.75">
      <c r="D164" s="116" t="str">
        <f>VLOOKUP(E164,'PCWA Site Type'!$A$2:$C$42,3)</f>
        <v>lg</v>
      </c>
      <c r="E164" s="6">
        <v>36</v>
      </c>
      <c r="F164" s="79" t="s">
        <v>389</v>
      </c>
      <c r="G164" s="80">
        <v>39314</v>
      </c>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v>3</v>
      </c>
      <c r="AG164" s="82">
        <v>39314</v>
      </c>
      <c r="AH164" s="90" t="s">
        <v>142</v>
      </c>
      <c r="AI164" s="87" t="s">
        <v>142</v>
      </c>
      <c r="AJ164" s="83">
        <v>3</v>
      </c>
      <c r="AK164" s="84" t="s">
        <v>61</v>
      </c>
      <c r="AL164" s="79">
        <v>3</v>
      </c>
      <c r="AM164" s="87" t="s">
        <v>56</v>
      </c>
      <c r="AN164" s="87" t="s">
        <v>130</v>
      </c>
      <c r="AO164" s="79">
        <v>1</v>
      </c>
      <c r="AP164" s="85">
        <v>0.28</v>
      </c>
      <c r="AQ164" s="79" t="s">
        <v>54</v>
      </c>
      <c r="AR164" s="79" t="s">
        <v>54</v>
      </c>
      <c r="AS164" s="79">
        <v>0.4</v>
      </c>
      <c r="AT164" s="85">
        <v>0.4</v>
      </c>
      <c r="AU164" s="92">
        <v>0</v>
      </c>
      <c r="AV164" s="92">
        <v>0</v>
      </c>
      <c r="AW164" s="79">
        <v>19</v>
      </c>
      <c r="AX164" s="79" t="s">
        <v>413</v>
      </c>
      <c r="AY164" s="79" t="s">
        <v>416</v>
      </c>
      <c r="AZ164" s="79"/>
      <c r="BA164" s="79"/>
      <c r="BB164" s="79"/>
      <c r="BC164" s="79"/>
      <c r="BD164" s="79"/>
      <c r="BE164" s="116">
        <f t="shared" si="12"/>
        <v>0.4</v>
      </c>
      <c r="BF164" s="116">
        <f t="shared" si="13"/>
        <v>0</v>
      </c>
      <c r="BK164" s="125"/>
      <c r="BM164" s="125">
        <f t="shared" si="16"/>
        <v>0.4</v>
      </c>
      <c r="BN164" s="125">
        <f t="shared" si="17"/>
        <v>0</v>
      </c>
      <c r="BP164" s="79"/>
      <c r="BQ164" s="79"/>
      <c r="BR164" s="79"/>
      <c r="BS164" s="87"/>
    </row>
    <row r="165" spans="4:71" ht="12.75">
      <c r="D165" s="116" t="str">
        <f>VLOOKUP(E165,'PCWA Site Type'!$A$2:$C$42,3)</f>
        <v>lg</v>
      </c>
      <c r="E165" s="6">
        <v>36</v>
      </c>
      <c r="F165" s="79" t="s">
        <v>389</v>
      </c>
      <c r="G165" s="80">
        <v>39314</v>
      </c>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v>3</v>
      </c>
      <c r="AG165" s="82">
        <v>39314</v>
      </c>
      <c r="AH165" s="90" t="s">
        <v>142</v>
      </c>
      <c r="AI165" s="87" t="s">
        <v>142</v>
      </c>
      <c r="AJ165" s="83">
        <v>3</v>
      </c>
      <c r="AK165" s="105" t="s">
        <v>418</v>
      </c>
      <c r="AL165" s="114">
        <v>40</v>
      </c>
      <c r="AM165" s="79" t="s">
        <v>270</v>
      </c>
      <c r="AN165" s="79" t="s">
        <v>130</v>
      </c>
      <c r="AO165" s="79">
        <v>2</v>
      </c>
      <c r="AP165" s="85">
        <v>0.1</v>
      </c>
      <c r="AQ165" s="79" t="s">
        <v>106</v>
      </c>
      <c r="AR165" s="79" t="s">
        <v>106</v>
      </c>
      <c r="AS165" s="79">
        <v>0.1</v>
      </c>
      <c r="AT165" s="85">
        <v>0.1</v>
      </c>
      <c r="AU165" s="92">
        <v>0</v>
      </c>
      <c r="AV165" s="92">
        <v>0</v>
      </c>
      <c r="AW165" s="79">
        <v>19</v>
      </c>
      <c r="AX165" s="79" t="s">
        <v>413</v>
      </c>
      <c r="AY165" s="79"/>
      <c r="AZ165" s="79" t="s">
        <v>419</v>
      </c>
      <c r="BA165" s="79"/>
      <c r="BB165" s="79"/>
      <c r="BC165" s="79"/>
      <c r="BD165" s="79"/>
      <c r="BE165" s="116">
        <f t="shared" si="12"/>
        <v>0.1</v>
      </c>
      <c r="BF165" s="116">
        <f t="shared" si="13"/>
        <v>0</v>
      </c>
      <c r="BK165" s="125"/>
      <c r="BM165" s="125">
        <f t="shared" si="16"/>
        <v>0.1</v>
      </c>
      <c r="BN165" s="125">
        <f t="shared" si="17"/>
        <v>0</v>
      </c>
      <c r="BP165" s="79"/>
      <c r="BQ165" s="87"/>
      <c r="BR165" s="79"/>
      <c r="BS165" s="87"/>
    </row>
    <row r="166" spans="4:71" ht="12.75">
      <c r="D166" s="116" t="str">
        <f>VLOOKUP(E166,'PCWA Site Type'!$A$2:$C$42,3)</f>
        <v>lg</v>
      </c>
      <c r="E166" s="6">
        <v>36</v>
      </c>
      <c r="F166" s="79" t="s">
        <v>389</v>
      </c>
      <c r="G166" s="80">
        <v>39314</v>
      </c>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v>3</v>
      </c>
      <c r="AG166" s="82">
        <v>39314</v>
      </c>
      <c r="AH166" s="90" t="s">
        <v>142</v>
      </c>
      <c r="AI166" s="87" t="s">
        <v>142</v>
      </c>
      <c r="AJ166" s="83">
        <v>2</v>
      </c>
      <c r="AK166" s="84" t="s">
        <v>297</v>
      </c>
      <c r="AL166" s="79">
        <v>4</v>
      </c>
      <c r="AM166" s="79" t="s">
        <v>56</v>
      </c>
      <c r="AN166" s="79" t="s">
        <v>130</v>
      </c>
      <c r="AO166" s="79">
        <v>1</v>
      </c>
      <c r="AP166" s="85">
        <v>0.5</v>
      </c>
      <c r="AQ166" s="79" t="s">
        <v>54</v>
      </c>
      <c r="AR166" s="79" t="s">
        <v>54</v>
      </c>
      <c r="AS166" s="79">
        <v>0.25</v>
      </c>
      <c r="AT166" s="85">
        <v>0.25</v>
      </c>
      <c r="AU166" s="92">
        <v>0</v>
      </c>
      <c r="AV166" s="92">
        <v>0</v>
      </c>
      <c r="AW166" s="79">
        <v>19</v>
      </c>
      <c r="AX166" s="79" t="s">
        <v>413</v>
      </c>
      <c r="AY166" s="79" t="s">
        <v>420</v>
      </c>
      <c r="AZ166" s="79"/>
      <c r="BA166" s="79"/>
      <c r="BB166" s="79"/>
      <c r="BC166" s="79"/>
      <c r="BD166" s="79"/>
      <c r="BE166" s="116">
        <f t="shared" si="12"/>
        <v>0.25</v>
      </c>
      <c r="BF166" s="116">
        <f t="shared" si="13"/>
        <v>0</v>
      </c>
      <c r="BK166" s="125"/>
      <c r="BM166" s="125">
        <f t="shared" si="16"/>
        <v>0.25</v>
      </c>
      <c r="BN166" s="125">
        <f t="shared" si="17"/>
        <v>0</v>
      </c>
      <c r="BP166" s="79"/>
      <c r="BQ166" s="79"/>
      <c r="BR166" s="79"/>
      <c r="BS166" s="87"/>
    </row>
    <row r="167" spans="4:71" ht="12.75">
      <c r="D167" s="116" t="str">
        <f>VLOOKUP(E167,'PCWA Site Type'!$A$2:$C$42,3)</f>
        <v>lg</v>
      </c>
      <c r="E167" s="6">
        <v>36</v>
      </c>
      <c r="F167" s="79" t="s">
        <v>389</v>
      </c>
      <c r="G167" s="80">
        <v>39314</v>
      </c>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v>3</v>
      </c>
      <c r="AG167" s="82">
        <v>39314</v>
      </c>
      <c r="AH167" s="90" t="s">
        <v>142</v>
      </c>
      <c r="AI167" s="87" t="s">
        <v>142</v>
      </c>
      <c r="AJ167" s="83">
        <v>2</v>
      </c>
      <c r="AK167" s="84"/>
      <c r="AL167" s="79">
        <v>5</v>
      </c>
      <c r="AM167" s="79" t="s">
        <v>56</v>
      </c>
      <c r="AN167" s="79" t="s">
        <v>130</v>
      </c>
      <c r="AO167" s="79">
        <v>1</v>
      </c>
      <c r="AP167" s="85">
        <v>0.1</v>
      </c>
      <c r="AQ167" s="79" t="s">
        <v>54</v>
      </c>
      <c r="AR167" s="79" t="s">
        <v>54</v>
      </c>
      <c r="AS167" s="79">
        <v>0.2</v>
      </c>
      <c r="AT167" s="85">
        <v>0.2</v>
      </c>
      <c r="AU167" s="92">
        <v>0</v>
      </c>
      <c r="AV167" s="92">
        <v>0</v>
      </c>
      <c r="AW167" s="79">
        <v>19</v>
      </c>
      <c r="AX167" s="79" t="s">
        <v>413</v>
      </c>
      <c r="AY167" s="79" t="s">
        <v>420</v>
      </c>
      <c r="AZ167" s="79"/>
      <c r="BA167" s="79"/>
      <c r="BB167" s="79"/>
      <c r="BC167" s="79"/>
      <c r="BD167" s="79"/>
      <c r="BE167" s="116">
        <f t="shared" si="12"/>
        <v>0.2</v>
      </c>
      <c r="BF167" s="116">
        <f t="shared" si="13"/>
        <v>0</v>
      </c>
      <c r="BK167" s="125"/>
      <c r="BM167" s="125">
        <f t="shared" si="16"/>
        <v>0.2</v>
      </c>
      <c r="BN167" s="125">
        <f t="shared" si="17"/>
        <v>0</v>
      </c>
      <c r="BP167" s="79"/>
      <c r="BQ167" s="79"/>
      <c r="BR167" s="79"/>
      <c r="BS167" s="87"/>
    </row>
    <row r="168" spans="4:71" ht="12.75">
      <c r="D168" s="116" t="str">
        <f>VLOOKUP(E168,'PCWA Site Type'!$A$2:$C$42,3)</f>
        <v>lg</v>
      </c>
      <c r="E168" s="6">
        <v>36</v>
      </c>
      <c r="F168" s="79" t="s">
        <v>389</v>
      </c>
      <c r="G168" s="80">
        <v>39314</v>
      </c>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v>3</v>
      </c>
      <c r="AG168" s="82">
        <v>39314</v>
      </c>
      <c r="AH168" s="83" t="s">
        <v>142</v>
      </c>
      <c r="AI168" s="79" t="s">
        <v>142</v>
      </c>
      <c r="AJ168" s="83">
        <v>1</v>
      </c>
      <c r="AK168" s="84" t="s">
        <v>263</v>
      </c>
      <c r="AL168" s="79">
        <v>5</v>
      </c>
      <c r="AM168" s="79" t="s">
        <v>56</v>
      </c>
      <c r="AN168" s="79" t="s">
        <v>130</v>
      </c>
      <c r="AO168" s="79">
        <v>1</v>
      </c>
      <c r="AP168" s="85"/>
      <c r="AQ168" s="79" t="s">
        <v>54</v>
      </c>
      <c r="AR168" s="79" t="s">
        <v>54</v>
      </c>
      <c r="AS168" s="79">
        <v>0.2</v>
      </c>
      <c r="AT168" s="85"/>
      <c r="AU168" s="92">
        <v>0</v>
      </c>
      <c r="AV168" s="92">
        <v>0</v>
      </c>
      <c r="AW168" s="79">
        <v>19</v>
      </c>
      <c r="AX168" s="79" t="s">
        <v>413</v>
      </c>
      <c r="AY168" s="79" t="s">
        <v>421</v>
      </c>
      <c r="AZ168" s="79"/>
      <c r="BA168" s="79"/>
      <c r="BB168" s="79"/>
      <c r="BC168" s="79"/>
      <c r="BD168" s="79"/>
      <c r="BE168" s="116">
        <f t="shared" si="12"/>
        <v>0.2</v>
      </c>
      <c r="BF168" s="116">
        <f t="shared" si="13"/>
        <v>0</v>
      </c>
      <c r="BK168" s="125"/>
      <c r="BM168" s="125">
        <f t="shared" si="16"/>
        <v>0.2</v>
      </c>
      <c r="BN168" s="125">
        <f t="shared" si="17"/>
        <v>0</v>
      </c>
      <c r="BP168" s="79"/>
      <c r="BQ168" s="79"/>
      <c r="BR168" s="79"/>
      <c r="BS168" s="87"/>
    </row>
    <row r="169" spans="4:70" ht="12.75">
      <c r="D169" s="116" t="str">
        <f>VLOOKUP(E169,'PCWA Site Type'!$A$2:$C$42,3)</f>
        <v>lg</v>
      </c>
      <c r="E169" s="6">
        <v>36</v>
      </c>
      <c r="F169" s="79" t="s">
        <v>389</v>
      </c>
      <c r="G169" s="80">
        <v>39314</v>
      </c>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v>3</v>
      </c>
      <c r="AG169" s="82">
        <v>39314</v>
      </c>
      <c r="AH169" s="83" t="s">
        <v>142</v>
      </c>
      <c r="AI169" s="79" t="s">
        <v>142</v>
      </c>
      <c r="AJ169" s="83">
        <v>2</v>
      </c>
      <c r="AK169" s="84" t="s">
        <v>263</v>
      </c>
      <c r="AL169" s="79">
        <v>5</v>
      </c>
      <c r="AM169" s="79" t="s">
        <v>59</v>
      </c>
      <c r="AN169" s="79" t="s">
        <v>130</v>
      </c>
      <c r="AO169" s="79">
        <v>1</v>
      </c>
      <c r="AP169" s="85">
        <v>0.1</v>
      </c>
      <c r="AQ169" s="79" t="s">
        <v>52</v>
      </c>
      <c r="AR169" s="79" t="s">
        <v>52</v>
      </c>
      <c r="AS169" s="79">
        <v>0.2</v>
      </c>
      <c r="AT169" s="85">
        <v>0.2</v>
      </c>
      <c r="AU169" s="92">
        <v>0</v>
      </c>
      <c r="AV169" s="92">
        <v>0</v>
      </c>
      <c r="AW169" s="79">
        <v>19</v>
      </c>
      <c r="AX169" s="79" t="s">
        <v>413</v>
      </c>
      <c r="AY169" s="79" t="s">
        <v>59</v>
      </c>
      <c r="AZ169" s="79"/>
      <c r="BA169" s="79"/>
      <c r="BB169" s="79"/>
      <c r="BC169" s="79"/>
      <c r="BD169" s="79"/>
      <c r="BE169" s="116">
        <f t="shared" si="12"/>
        <v>0.2</v>
      </c>
      <c r="BF169" s="116">
        <f t="shared" si="13"/>
        <v>0</v>
      </c>
      <c r="BK169" s="125"/>
      <c r="BM169" s="125">
        <f t="shared" si="16"/>
        <v>0.2</v>
      </c>
      <c r="BN169" s="125">
        <f t="shared" si="17"/>
        <v>0</v>
      </c>
      <c r="BP169" s="79"/>
      <c r="BR169" s="79"/>
    </row>
    <row r="170" spans="4:70" ht="12.75">
      <c r="D170" s="116" t="str">
        <f>VLOOKUP(E170,'PCWA Site Type'!$A$2:$C$42,3)</f>
        <v>lg</v>
      </c>
      <c r="E170" s="6">
        <v>36</v>
      </c>
      <c r="F170" s="79" t="s">
        <v>389</v>
      </c>
      <c r="G170" s="80">
        <v>39314</v>
      </c>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v>3</v>
      </c>
      <c r="AG170" s="82">
        <v>39314</v>
      </c>
      <c r="AH170" s="83" t="s">
        <v>142</v>
      </c>
      <c r="AI170" s="79" t="s">
        <v>142</v>
      </c>
      <c r="AJ170" s="83">
        <v>2</v>
      </c>
      <c r="AK170" s="84" t="s">
        <v>360</v>
      </c>
      <c r="AL170" s="79">
        <v>4</v>
      </c>
      <c r="AM170" s="79" t="s">
        <v>59</v>
      </c>
      <c r="AN170" s="79" t="s">
        <v>130</v>
      </c>
      <c r="AO170" s="79">
        <v>1</v>
      </c>
      <c r="AP170" s="85">
        <v>0.1</v>
      </c>
      <c r="AQ170" s="79" t="s">
        <v>52</v>
      </c>
      <c r="AR170" s="79" t="s">
        <v>52</v>
      </c>
      <c r="AS170" s="79">
        <v>0.2</v>
      </c>
      <c r="AT170" s="85">
        <v>0.2</v>
      </c>
      <c r="AU170" s="92">
        <v>0</v>
      </c>
      <c r="AV170" s="92">
        <v>0</v>
      </c>
      <c r="AW170" s="79">
        <v>19</v>
      </c>
      <c r="AX170" s="79" t="s">
        <v>413</v>
      </c>
      <c r="AY170" s="79" t="s">
        <v>59</v>
      </c>
      <c r="AZ170" s="79"/>
      <c r="BA170" s="79"/>
      <c r="BB170" s="79"/>
      <c r="BC170" s="79"/>
      <c r="BD170" s="93"/>
      <c r="BE170" s="116">
        <f t="shared" si="12"/>
        <v>0.2</v>
      </c>
      <c r="BF170" s="116">
        <f t="shared" si="13"/>
        <v>0</v>
      </c>
      <c r="BK170" s="125"/>
      <c r="BM170" s="125">
        <f t="shared" si="16"/>
        <v>0.2</v>
      </c>
      <c r="BN170" s="125">
        <f t="shared" si="17"/>
        <v>0</v>
      </c>
      <c r="BP170" s="79"/>
      <c r="BQ170" s="79"/>
      <c r="BR170" s="79"/>
    </row>
    <row r="171" spans="4:70" ht="12.75">
      <c r="D171" s="116" t="str">
        <f>VLOOKUP(E171,'PCWA Site Type'!$A$2:$C$42,3)</f>
        <v>lg</v>
      </c>
      <c r="E171" s="6">
        <v>36</v>
      </c>
      <c r="F171" s="79" t="s">
        <v>389</v>
      </c>
      <c r="G171" s="80">
        <v>39314</v>
      </c>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v>3</v>
      </c>
      <c r="AG171" s="82">
        <v>39314</v>
      </c>
      <c r="AH171" s="83" t="s">
        <v>142</v>
      </c>
      <c r="AI171" s="79" t="s">
        <v>142</v>
      </c>
      <c r="AJ171" s="83">
        <v>3</v>
      </c>
      <c r="AK171" s="84" t="s">
        <v>422</v>
      </c>
      <c r="AL171" s="79">
        <v>5</v>
      </c>
      <c r="AM171" s="79" t="s">
        <v>56</v>
      </c>
      <c r="AN171" s="79" t="s">
        <v>130</v>
      </c>
      <c r="AO171" s="79">
        <v>1</v>
      </c>
      <c r="AP171" s="85">
        <v>0.1</v>
      </c>
      <c r="AQ171" s="79" t="s">
        <v>718</v>
      </c>
      <c r="AR171" s="79" t="s">
        <v>163</v>
      </c>
      <c r="AS171" s="79">
        <v>0.1</v>
      </c>
      <c r="AT171" s="85">
        <v>0.1</v>
      </c>
      <c r="AU171" s="92">
        <v>0</v>
      </c>
      <c r="AV171" s="92">
        <v>0</v>
      </c>
      <c r="AW171" s="79">
        <v>0</v>
      </c>
      <c r="AX171" s="79" t="s">
        <v>413</v>
      </c>
      <c r="AY171" s="79" t="s">
        <v>421</v>
      </c>
      <c r="AZ171" s="79"/>
      <c r="BA171" s="79"/>
      <c r="BB171" s="79"/>
      <c r="BC171" s="79"/>
      <c r="BD171" s="79"/>
      <c r="BE171" s="116">
        <f t="shared" si="12"/>
        <v>0.1</v>
      </c>
      <c r="BF171" s="116">
        <f t="shared" si="13"/>
        <v>0</v>
      </c>
      <c r="BK171" s="125"/>
      <c r="BM171" s="125">
        <f t="shared" si="16"/>
        <v>0.1</v>
      </c>
      <c r="BN171" s="125">
        <f t="shared" si="17"/>
        <v>0</v>
      </c>
      <c r="BP171" s="79"/>
      <c r="BQ171" s="79"/>
      <c r="BR171" s="79"/>
    </row>
    <row r="172" spans="4:70" ht="12.75">
      <c r="D172" s="116" t="str">
        <f>VLOOKUP(E172,'PCWA Site Type'!$A$2:$C$42,3)</f>
        <v>lg</v>
      </c>
      <c r="E172" s="6">
        <v>36</v>
      </c>
      <c r="F172" s="79" t="s">
        <v>389</v>
      </c>
      <c r="G172" s="80">
        <v>39314</v>
      </c>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v>3</v>
      </c>
      <c r="AG172" s="82">
        <v>39314</v>
      </c>
      <c r="AH172" s="83" t="s">
        <v>142</v>
      </c>
      <c r="AI172" s="79" t="s">
        <v>142</v>
      </c>
      <c r="AJ172" s="83">
        <v>2</v>
      </c>
      <c r="AK172" s="84" t="s">
        <v>297</v>
      </c>
      <c r="AL172" s="79">
        <v>4</v>
      </c>
      <c r="AM172" s="79" t="s">
        <v>56</v>
      </c>
      <c r="AN172" s="79" t="s">
        <v>130</v>
      </c>
      <c r="AO172" s="79">
        <v>1</v>
      </c>
      <c r="AP172" s="85">
        <v>0.5</v>
      </c>
      <c r="AQ172" s="79" t="s">
        <v>54</v>
      </c>
      <c r="AR172" s="79" t="s">
        <v>54</v>
      </c>
      <c r="AS172" s="79">
        <v>0.2</v>
      </c>
      <c r="AT172" s="85">
        <v>0.2</v>
      </c>
      <c r="AU172" s="92">
        <v>0</v>
      </c>
      <c r="AV172" s="92">
        <v>0</v>
      </c>
      <c r="AW172" s="79">
        <v>19</v>
      </c>
      <c r="AX172" s="79" t="s">
        <v>413</v>
      </c>
      <c r="AY172" s="79" t="s">
        <v>421</v>
      </c>
      <c r="AZ172" s="79"/>
      <c r="BA172" s="79"/>
      <c r="BB172" s="79"/>
      <c r="BC172" s="79"/>
      <c r="BD172" s="79"/>
      <c r="BE172" s="116">
        <f t="shared" si="12"/>
        <v>0.2</v>
      </c>
      <c r="BF172" s="116">
        <f t="shared" si="13"/>
        <v>0</v>
      </c>
      <c r="BK172" s="125"/>
      <c r="BM172" s="125">
        <f t="shared" si="16"/>
        <v>0.2</v>
      </c>
      <c r="BN172" s="125">
        <f t="shared" si="17"/>
        <v>0</v>
      </c>
      <c r="BP172" s="79"/>
      <c r="BQ172" s="79"/>
      <c r="BR172" s="79"/>
    </row>
    <row r="173" spans="4:70" ht="12.75">
      <c r="D173" s="116" t="str">
        <f>VLOOKUP(E173,'PCWA Site Type'!$A$2:$C$42,3)</f>
        <v>lg</v>
      </c>
      <c r="E173" s="6">
        <v>36</v>
      </c>
      <c r="F173" s="79" t="s">
        <v>389</v>
      </c>
      <c r="G173" s="80">
        <v>39314</v>
      </c>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v>3</v>
      </c>
      <c r="AG173" s="82">
        <v>39314</v>
      </c>
      <c r="AH173" s="83" t="s">
        <v>142</v>
      </c>
      <c r="AI173" s="79" t="s">
        <v>142</v>
      </c>
      <c r="AJ173" s="83">
        <v>2</v>
      </c>
      <c r="AK173" s="84" t="s">
        <v>297</v>
      </c>
      <c r="AL173" s="79">
        <v>4</v>
      </c>
      <c r="AM173" s="79" t="s">
        <v>59</v>
      </c>
      <c r="AN173" s="79" t="s">
        <v>130</v>
      </c>
      <c r="AO173" s="79">
        <v>1</v>
      </c>
      <c r="AP173" s="85">
        <v>0.5</v>
      </c>
      <c r="AQ173" s="79" t="s">
        <v>54</v>
      </c>
      <c r="AR173" s="79" t="s">
        <v>54</v>
      </c>
      <c r="AS173" s="79">
        <v>0.3</v>
      </c>
      <c r="AT173" s="85">
        <v>0.3</v>
      </c>
      <c r="AU173" s="92">
        <v>0</v>
      </c>
      <c r="AV173" s="92">
        <v>0</v>
      </c>
      <c r="AW173" s="79">
        <v>19</v>
      </c>
      <c r="AX173" s="79" t="s">
        <v>413</v>
      </c>
      <c r="AY173" s="79" t="s">
        <v>59</v>
      </c>
      <c r="AZ173" s="79"/>
      <c r="BA173" s="79"/>
      <c r="BB173" s="79"/>
      <c r="BC173" s="79"/>
      <c r="BD173" s="79"/>
      <c r="BE173" s="116">
        <f t="shared" si="12"/>
        <v>0.3</v>
      </c>
      <c r="BF173" s="116">
        <f t="shared" si="13"/>
        <v>0</v>
      </c>
      <c r="BK173" s="125"/>
      <c r="BM173" s="125">
        <f t="shared" si="16"/>
        <v>0.3</v>
      </c>
      <c r="BN173" s="125">
        <f t="shared" si="17"/>
        <v>0</v>
      </c>
      <c r="BP173" s="79"/>
      <c r="BQ173" s="79"/>
      <c r="BR173" s="79"/>
    </row>
    <row r="174" spans="4:70" ht="12.75">
      <c r="D174" s="116" t="str">
        <f>VLOOKUP(E174,'PCWA Site Type'!$A$2:$C$42,3)</f>
        <v>lg</v>
      </c>
      <c r="E174" s="6">
        <v>36</v>
      </c>
      <c r="F174" s="79" t="s">
        <v>389</v>
      </c>
      <c r="G174" s="80">
        <v>39314</v>
      </c>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v>3</v>
      </c>
      <c r="AG174" s="82">
        <v>39314</v>
      </c>
      <c r="AH174" s="83" t="s">
        <v>142</v>
      </c>
      <c r="AI174" s="79" t="s">
        <v>142</v>
      </c>
      <c r="AJ174" s="83">
        <v>3</v>
      </c>
      <c r="AK174" s="84"/>
      <c r="AL174" s="79">
        <v>5</v>
      </c>
      <c r="AM174" s="79" t="s">
        <v>56</v>
      </c>
      <c r="AN174" s="79" t="s">
        <v>130</v>
      </c>
      <c r="AO174" s="79">
        <v>1</v>
      </c>
      <c r="AP174" s="85">
        <v>0.1</v>
      </c>
      <c r="AQ174" s="79" t="s">
        <v>54</v>
      </c>
      <c r="AR174" s="79" t="s">
        <v>54</v>
      </c>
      <c r="AS174" s="79">
        <v>0.4</v>
      </c>
      <c r="AT174" s="85">
        <v>0.4</v>
      </c>
      <c r="AU174" s="92">
        <v>0</v>
      </c>
      <c r="AV174" s="92">
        <v>0</v>
      </c>
      <c r="AW174" s="79">
        <v>19</v>
      </c>
      <c r="AX174" s="79" t="s">
        <v>413</v>
      </c>
      <c r="AY174" s="79" t="s">
        <v>421</v>
      </c>
      <c r="AZ174" s="79" t="s">
        <v>423</v>
      </c>
      <c r="BA174" s="79"/>
      <c r="BB174" s="79"/>
      <c r="BC174" s="79"/>
      <c r="BD174" s="79"/>
      <c r="BE174" s="116">
        <f t="shared" si="12"/>
        <v>0.4</v>
      </c>
      <c r="BF174" s="116">
        <f t="shared" si="13"/>
        <v>0</v>
      </c>
      <c r="BK174" s="125"/>
      <c r="BM174" s="125">
        <f t="shared" si="16"/>
        <v>0.4</v>
      </c>
      <c r="BN174" s="125">
        <f t="shared" si="17"/>
        <v>0</v>
      </c>
      <c r="BP174" s="79"/>
      <c r="BQ174" s="79"/>
      <c r="BR174" s="79"/>
    </row>
    <row r="175" spans="4:71" ht="12.75">
      <c r="D175" s="116" t="str">
        <f>VLOOKUP(E175,'PCWA Site Type'!$A$2:$C$42,3)</f>
        <v>lg</v>
      </c>
      <c r="E175" s="6">
        <v>36</v>
      </c>
      <c r="F175" s="79" t="s">
        <v>389</v>
      </c>
      <c r="G175" s="80">
        <v>39314</v>
      </c>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v>3</v>
      </c>
      <c r="AG175" s="82">
        <v>39314</v>
      </c>
      <c r="AH175" s="83" t="s">
        <v>142</v>
      </c>
      <c r="AI175" s="79" t="s">
        <v>142</v>
      </c>
      <c r="AJ175" s="83">
        <v>8</v>
      </c>
      <c r="AK175" s="84"/>
      <c r="AL175" s="79">
        <v>4</v>
      </c>
      <c r="AM175" s="79" t="s">
        <v>56</v>
      </c>
      <c r="AN175" s="79" t="s">
        <v>130</v>
      </c>
      <c r="AO175" s="79">
        <v>1</v>
      </c>
      <c r="AP175" s="85">
        <v>0.1</v>
      </c>
      <c r="AQ175" s="79" t="s">
        <v>54</v>
      </c>
      <c r="AR175" s="79" t="s">
        <v>54</v>
      </c>
      <c r="AS175" s="79">
        <v>0.4</v>
      </c>
      <c r="AT175" s="85">
        <v>0.4</v>
      </c>
      <c r="AU175" s="92">
        <v>0</v>
      </c>
      <c r="AV175" s="92">
        <v>0</v>
      </c>
      <c r="AW175" s="79">
        <v>19</v>
      </c>
      <c r="AX175" s="79" t="s">
        <v>413</v>
      </c>
      <c r="AY175" s="79" t="s">
        <v>421</v>
      </c>
      <c r="AZ175" s="79"/>
      <c r="BA175" s="79"/>
      <c r="BB175" s="79"/>
      <c r="BC175" s="79"/>
      <c r="BD175" s="87"/>
      <c r="BE175" s="116">
        <f t="shared" si="12"/>
        <v>0.4</v>
      </c>
      <c r="BF175" s="116">
        <f t="shared" si="13"/>
        <v>0</v>
      </c>
      <c r="BK175" s="125"/>
      <c r="BM175" s="125">
        <f t="shared" si="16"/>
        <v>0.4</v>
      </c>
      <c r="BN175" s="125">
        <f t="shared" si="17"/>
        <v>0</v>
      </c>
      <c r="BP175" s="79"/>
      <c r="BQ175" s="79"/>
      <c r="BR175" s="79"/>
      <c r="BS175" s="79"/>
    </row>
    <row r="176" spans="4:71" ht="12.75">
      <c r="D176" s="116" t="str">
        <f>VLOOKUP(E176,'PCWA Site Type'!$A$2:$C$42,3)</f>
        <v>lg</v>
      </c>
      <c r="E176" s="6">
        <v>36</v>
      </c>
      <c r="F176" s="79" t="s">
        <v>389</v>
      </c>
      <c r="G176" s="80">
        <v>39314</v>
      </c>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v>3</v>
      </c>
      <c r="AG176" s="82">
        <v>39314</v>
      </c>
      <c r="AH176" s="83" t="s">
        <v>142</v>
      </c>
      <c r="AI176" s="79" t="s">
        <v>142</v>
      </c>
      <c r="AJ176" s="83">
        <v>1</v>
      </c>
      <c r="AK176" s="84"/>
      <c r="AL176" s="79">
        <v>3</v>
      </c>
      <c r="AM176" s="79" t="s">
        <v>56</v>
      </c>
      <c r="AN176" s="79" t="s">
        <v>130</v>
      </c>
      <c r="AO176" s="79">
        <v>1</v>
      </c>
      <c r="AP176" s="85">
        <v>0.1</v>
      </c>
      <c r="AQ176" s="79" t="s">
        <v>54</v>
      </c>
      <c r="AR176" s="79" t="s">
        <v>54</v>
      </c>
      <c r="AS176" s="79">
        <v>0.4</v>
      </c>
      <c r="AT176" s="85">
        <v>0.4</v>
      </c>
      <c r="AU176" s="92">
        <v>0</v>
      </c>
      <c r="AV176" s="92">
        <v>0</v>
      </c>
      <c r="AW176" s="79">
        <v>19</v>
      </c>
      <c r="AX176" s="79" t="s">
        <v>413</v>
      </c>
      <c r="AY176" s="79" t="s">
        <v>421</v>
      </c>
      <c r="AZ176" s="79"/>
      <c r="BA176" s="79"/>
      <c r="BB176" s="79"/>
      <c r="BC176" s="79"/>
      <c r="BD176" s="79"/>
      <c r="BE176" s="116">
        <f t="shared" si="12"/>
        <v>0.4</v>
      </c>
      <c r="BF176" s="116">
        <f t="shared" si="13"/>
        <v>0</v>
      </c>
      <c r="BK176" s="125"/>
      <c r="BM176" s="125">
        <f t="shared" si="16"/>
        <v>0.4</v>
      </c>
      <c r="BN176" s="125">
        <f t="shared" si="17"/>
        <v>0</v>
      </c>
      <c r="BP176" s="79"/>
      <c r="BQ176" s="79"/>
      <c r="BR176" s="79"/>
      <c r="BS176" s="79"/>
    </row>
    <row r="177" spans="4:71" ht="12.75">
      <c r="D177" s="116" t="str">
        <f>VLOOKUP(E177,'PCWA Site Type'!$A$2:$C$42,3)</f>
        <v>lg</v>
      </c>
      <c r="E177" s="6">
        <v>36</v>
      </c>
      <c r="F177" s="79" t="s">
        <v>389</v>
      </c>
      <c r="G177" s="80">
        <v>39314</v>
      </c>
      <c r="H177" s="79"/>
      <c r="I177" s="79"/>
      <c r="J177" s="79"/>
      <c r="K177" s="79"/>
      <c r="L177" s="79"/>
      <c r="M177" s="79"/>
      <c r="N177" s="79" t="s">
        <v>424</v>
      </c>
      <c r="O177" s="79"/>
      <c r="P177" s="79"/>
      <c r="Q177" s="79"/>
      <c r="R177" s="79"/>
      <c r="S177" s="79"/>
      <c r="T177" s="79"/>
      <c r="U177" s="79"/>
      <c r="V177" s="79"/>
      <c r="W177" s="79"/>
      <c r="X177" s="79"/>
      <c r="Y177" s="79"/>
      <c r="Z177" s="79"/>
      <c r="AA177" s="79"/>
      <c r="AB177" s="79"/>
      <c r="AC177" s="79"/>
      <c r="AD177" s="79"/>
      <c r="AE177" s="79"/>
      <c r="AF177" s="79">
        <v>3</v>
      </c>
      <c r="AG177" s="82">
        <v>39314</v>
      </c>
      <c r="AH177" s="83" t="s">
        <v>142</v>
      </c>
      <c r="AI177" s="79" t="s">
        <v>142</v>
      </c>
      <c r="AJ177" s="83">
        <v>4</v>
      </c>
      <c r="AK177" s="84" t="s">
        <v>297</v>
      </c>
      <c r="AL177" s="79">
        <v>5</v>
      </c>
      <c r="AM177" s="79" t="s">
        <v>56</v>
      </c>
      <c r="AN177" s="79" t="s">
        <v>130</v>
      </c>
      <c r="AO177" s="79">
        <v>1</v>
      </c>
      <c r="AP177" s="85">
        <v>0.2</v>
      </c>
      <c r="AQ177" s="79" t="s">
        <v>54</v>
      </c>
      <c r="AR177" s="79" t="s">
        <v>54</v>
      </c>
      <c r="AS177" s="79">
        <v>0.3</v>
      </c>
      <c r="AT177" s="85">
        <v>0.3</v>
      </c>
      <c r="AU177" s="92">
        <v>0</v>
      </c>
      <c r="AV177" s="92">
        <v>0</v>
      </c>
      <c r="AW177" s="79">
        <v>19</v>
      </c>
      <c r="AX177" s="79" t="s">
        <v>413</v>
      </c>
      <c r="AY177" s="79"/>
      <c r="AZ177" s="79"/>
      <c r="BA177" s="79"/>
      <c r="BB177" s="79"/>
      <c r="BC177" s="79"/>
      <c r="BD177" s="79"/>
      <c r="BE177" s="116">
        <f t="shared" si="12"/>
        <v>0.3</v>
      </c>
      <c r="BF177" s="116">
        <f t="shared" si="13"/>
        <v>0</v>
      </c>
      <c r="BK177" s="125"/>
      <c r="BM177" s="125">
        <f t="shared" si="16"/>
        <v>0.3</v>
      </c>
      <c r="BN177" s="125">
        <f t="shared" si="17"/>
        <v>0</v>
      </c>
      <c r="BP177" s="79"/>
      <c r="BQ177" s="79"/>
      <c r="BR177" s="79"/>
      <c r="BS177" s="79"/>
    </row>
    <row r="178" spans="4:71" ht="12.75">
      <c r="D178" s="116" t="str">
        <f>VLOOKUP(E178,'PCWA Site Type'!$A$2:$C$42,3)</f>
        <v>lg</v>
      </c>
      <c r="E178" s="6">
        <v>36</v>
      </c>
      <c r="F178" s="79" t="s">
        <v>389</v>
      </c>
      <c r="G178" s="80">
        <v>39314</v>
      </c>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v>3</v>
      </c>
      <c r="AG178" s="82">
        <v>39314</v>
      </c>
      <c r="AH178" s="83" t="s">
        <v>142</v>
      </c>
      <c r="AI178" s="79" t="s">
        <v>142</v>
      </c>
      <c r="AJ178" s="83">
        <v>3</v>
      </c>
      <c r="AK178" s="84" t="s">
        <v>359</v>
      </c>
      <c r="AL178" s="79">
        <v>5</v>
      </c>
      <c r="AM178" s="79" t="s">
        <v>59</v>
      </c>
      <c r="AN178" s="79" t="s">
        <v>139</v>
      </c>
      <c r="AO178" s="79">
        <v>1</v>
      </c>
      <c r="AP178" s="85">
        <v>1</v>
      </c>
      <c r="AQ178" s="79" t="s">
        <v>54</v>
      </c>
      <c r="AR178" s="79" t="s">
        <v>54</v>
      </c>
      <c r="AS178" s="79">
        <v>0.3</v>
      </c>
      <c r="AT178" s="85">
        <v>0.3</v>
      </c>
      <c r="AU178" s="92">
        <v>0</v>
      </c>
      <c r="AV178" s="92">
        <v>0</v>
      </c>
      <c r="AW178" s="79">
        <v>19</v>
      </c>
      <c r="AX178" s="79" t="s">
        <v>413</v>
      </c>
      <c r="AY178" s="79"/>
      <c r="AZ178" s="79"/>
      <c r="BA178" s="79"/>
      <c r="BB178" s="79"/>
      <c r="BC178" s="79"/>
      <c r="BD178" s="79"/>
      <c r="BE178" s="116">
        <f t="shared" si="12"/>
        <v>0.3</v>
      </c>
      <c r="BF178" s="116">
        <f t="shared" si="13"/>
        <v>0</v>
      </c>
      <c r="BK178" s="125"/>
      <c r="BM178" s="125">
        <f t="shared" si="16"/>
        <v>0.3</v>
      </c>
      <c r="BN178" s="125">
        <f t="shared" si="17"/>
        <v>0</v>
      </c>
      <c r="BP178" s="79"/>
      <c r="BQ178" s="79"/>
      <c r="BR178" s="79"/>
      <c r="BS178" s="79"/>
    </row>
    <row r="179" spans="4:71" ht="12.75">
      <c r="D179" s="116" t="str">
        <f>VLOOKUP(E179,'PCWA Site Type'!$A$2:$C$42,3)</f>
        <v>lg</v>
      </c>
      <c r="E179" s="6">
        <v>36</v>
      </c>
      <c r="F179" s="79" t="s">
        <v>389</v>
      </c>
      <c r="G179" s="80">
        <v>39314</v>
      </c>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v>3</v>
      </c>
      <c r="AG179" s="82">
        <v>39314</v>
      </c>
      <c r="AH179" s="83" t="s">
        <v>142</v>
      </c>
      <c r="AI179" s="79" t="s">
        <v>142</v>
      </c>
      <c r="AJ179" s="83">
        <v>2</v>
      </c>
      <c r="AK179" s="84" t="s">
        <v>353</v>
      </c>
      <c r="AL179" s="79">
        <v>5</v>
      </c>
      <c r="AM179" s="79" t="s">
        <v>319</v>
      </c>
      <c r="AN179" s="79" t="s">
        <v>139</v>
      </c>
      <c r="AO179" s="115" t="s">
        <v>425</v>
      </c>
      <c r="AP179" s="85">
        <v>0.3</v>
      </c>
      <c r="AQ179" s="79" t="s">
        <v>54</v>
      </c>
      <c r="AR179" s="79" t="s">
        <v>54</v>
      </c>
      <c r="AS179" s="79">
        <v>0.5</v>
      </c>
      <c r="AT179" s="85">
        <v>0.5</v>
      </c>
      <c r="AU179" s="92">
        <v>0</v>
      </c>
      <c r="AV179" s="92">
        <v>0</v>
      </c>
      <c r="AW179" s="79">
        <v>19</v>
      </c>
      <c r="AX179" s="79" t="s">
        <v>413</v>
      </c>
      <c r="AY179" s="79"/>
      <c r="AZ179" s="79"/>
      <c r="BA179" s="79"/>
      <c r="BB179" s="79"/>
      <c r="BC179" s="79"/>
      <c r="BD179" s="79"/>
      <c r="BE179" s="116">
        <f t="shared" si="12"/>
        <v>0.5</v>
      </c>
      <c r="BF179" s="116">
        <f t="shared" si="13"/>
        <v>0</v>
      </c>
      <c r="BK179" s="125"/>
      <c r="BM179" s="125">
        <f t="shared" si="16"/>
        <v>0.5</v>
      </c>
      <c r="BN179" s="125">
        <f t="shared" si="17"/>
        <v>0</v>
      </c>
      <c r="BP179" s="79"/>
      <c r="BQ179" s="79"/>
      <c r="BR179" s="79"/>
      <c r="BS179" s="79"/>
    </row>
    <row r="180" spans="4:71" ht="12.75">
      <c r="D180" s="116" t="str">
        <f>VLOOKUP(E180,'PCWA Site Type'!$A$2:$C$42,3)</f>
        <v>lg</v>
      </c>
      <c r="E180" s="6">
        <v>36</v>
      </c>
      <c r="F180" s="79" t="s">
        <v>389</v>
      </c>
      <c r="G180" s="80">
        <v>39314</v>
      </c>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v>3</v>
      </c>
      <c r="AG180" s="82">
        <v>39314</v>
      </c>
      <c r="AH180" s="83" t="s">
        <v>142</v>
      </c>
      <c r="AI180" s="79" t="s">
        <v>142</v>
      </c>
      <c r="AJ180" s="83">
        <v>1</v>
      </c>
      <c r="AK180" s="84" t="s">
        <v>158</v>
      </c>
      <c r="AL180" s="79">
        <v>4</v>
      </c>
      <c r="AM180" s="79" t="s">
        <v>319</v>
      </c>
      <c r="AN180" s="79" t="s">
        <v>139</v>
      </c>
      <c r="AO180" s="115" t="s">
        <v>425</v>
      </c>
      <c r="AP180" s="85">
        <v>0.3</v>
      </c>
      <c r="AQ180" s="79" t="s">
        <v>54</v>
      </c>
      <c r="AR180" s="79" t="s">
        <v>54</v>
      </c>
      <c r="AS180" s="79">
        <v>0.5</v>
      </c>
      <c r="AT180" s="85">
        <v>0.5</v>
      </c>
      <c r="AU180" s="92">
        <v>0</v>
      </c>
      <c r="AV180" s="92">
        <v>0</v>
      </c>
      <c r="AW180" s="79">
        <v>19</v>
      </c>
      <c r="AX180" s="79" t="s">
        <v>413</v>
      </c>
      <c r="AY180" s="79"/>
      <c r="AZ180" s="79"/>
      <c r="BA180" s="79"/>
      <c r="BB180" s="79"/>
      <c r="BC180" s="79"/>
      <c r="BD180" s="79"/>
      <c r="BE180" s="116">
        <f t="shared" si="12"/>
        <v>0.5</v>
      </c>
      <c r="BF180" s="116">
        <f t="shared" si="13"/>
        <v>0</v>
      </c>
      <c r="BK180" s="125"/>
      <c r="BM180" s="125">
        <f t="shared" si="16"/>
        <v>0.5</v>
      </c>
      <c r="BN180" s="125">
        <f t="shared" si="17"/>
        <v>0</v>
      </c>
      <c r="BP180" s="79"/>
      <c r="BQ180" s="79"/>
      <c r="BR180" s="79"/>
      <c r="BS180" s="79"/>
    </row>
    <row r="181" spans="4:71" ht="12.75">
      <c r="D181" s="116" t="str">
        <f>VLOOKUP(E181,'PCWA Site Type'!$A$2:$C$42,3)</f>
        <v>lg</v>
      </c>
      <c r="E181" s="6">
        <v>36</v>
      </c>
      <c r="F181" s="79" t="s">
        <v>389</v>
      </c>
      <c r="G181" s="80">
        <v>39314</v>
      </c>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v>3</v>
      </c>
      <c r="AG181" s="82">
        <v>39314</v>
      </c>
      <c r="AH181" s="83" t="s">
        <v>142</v>
      </c>
      <c r="AI181" s="79" t="s">
        <v>142</v>
      </c>
      <c r="AJ181" s="83">
        <v>1</v>
      </c>
      <c r="AK181" s="105" t="s">
        <v>81</v>
      </c>
      <c r="AL181" s="105" t="s">
        <v>81</v>
      </c>
      <c r="AM181" s="79" t="s">
        <v>59</v>
      </c>
      <c r="AN181" s="79" t="s">
        <v>139</v>
      </c>
      <c r="AO181" s="79">
        <v>1</v>
      </c>
      <c r="AP181" s="85">
        <v>0.5</v>
      </c>
      <c r="AQ181" s="79" t="s">
        <v>54</v>
      </c>
      <c r="AR181" s="79" t="s">
        <v>54</v>
      </c>
      <c r="AS181" s="79">
        <v>0.3</v>
      </c>
      <c r="AT181" s="85">
        <v>0.3</v>
      </c>
      <c r="AU181" s="92">
        <v>0</v>
      </c>
      <c r="AV181" s="92">
        <v>0</v>
      </c>
      <c r="AW181" s="79">
        <v>19</v>
      </c>
      <c r="AX181" s="79" t="s">
        <v>413</v>
      </c>
      <c r="AY181" s="79"/>
      <c r="AZ181" s="79"/>
      <c r="BA181" s="79"/>
      <c r="BB181" s="79"/>
      <c r="BC181" s="79"/>
      <c r="BD181" s="79"/>
      <c r="BE181" s="116">
        <f t="shared" si="12"/>
        <v>0.3</v>
      </c>
      <c r="BF181" s="116">
        <f t="shared" si="13"/>
        <v>0</v>
      </c>
      <c r="BK181" s="125"/>
      <c r="BM181" s="125">
        <f t="shared" si="16"/>
        <v>0.3</v>
      </c>
      <c r="BN181" s="125">
        <f t="shared" si="17"/>
        <v>0</v>
      </c>
      <c r="BP181" s="79"/>
      <c r="BQ181" s="79"/>
      <c r="BR181" s="79"/>
      <c r="BS181" s="79"/>
    </row>
    <row r="182" spans="4:71" ht="12.75">
      <c r="D182" s="116" t="str">
        <f>VLOOKUP(E182,'PCWA Site Type'!$A$2:$C$42,3)</f>
        <v>lg</v>
      </c>
      <c r="E182" s="6">
        <v>36</v>
      </c>
      <c r="F182" s="79" t="s">
        <v>389</v>
      </c>
      <c r="G182" s="80">
        <v>39314</v>
      </c>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v>3</v>
      </c>
      <c r="AG182" s="82">
        <v>39314</v>
      </c>
      <c r="AH182" s="83" t="s">
        <v>142</v>
      </c>
      <c r="AI182" s="79" t="s">
        <v>142</v>
      </c>
      <c r="AJ182" s="83">
        <v>1</v>
      </c>
      <c r="AK182" s="84" t="s">
        <v>297</v>
      </c>
      <c r="AL182" s="79">
        <v>4</v>
      </c>
      <c r="AM182" s="79" t="s">
        <v>56</v>
      </c>
      <c r="AN182" s="79"/>
      <c r="AO182" s="79"/>
      <c r="AP182" s="85">
        <v>0.5</v>
      </c>
      <c r="AQ182" s="79" t="s">
        <v>164</v>
      </c>
      <c r="AR182" s="79" t="s">
        <v>164</v>
      </c>
      <c r="AS182" s="79">
        <v>0.3</v>
      </c>
      <c r="AT182" s="85">
        <v>0.3</v>
      </c>
      <c r="AU182" s="92">
        <v>0</v>
      </c>
      <c r="AV182" s="92">
        <v>0</v>
      </c>
      <c r="AW182" s="79">
        <v>19</v>
      </c>
      <c r="AX182" s="79" t="s">
        <v>413</v>
      </c>
      <c r="AY182" s="79"/>
      <c r="AZ182" s="79"/>
      <c r="BA182" s="79"/>
      <c r="BB182" s="79"/>
      <c r="BC182" s="79"/>
      <c r="BD182" s="79"/>
      <c r="BE182" s="116">
        <f t="shared" si="12"/>
        <v>0.3</v>
      </c>
      <c r="BF182" s="116">
        <f t="shared" si="13"/>
        <v>0</v>
      </c>
      <c r="BK182" s="125"/>
      <c r="BM182" s="125">
        <f t="shared" si="16"/>
        <v>0.3</v>
      </c>
      <c r="BN182" s="125">
        <f t="shared" si="17"/>
        <v>0</v>
      </c>
      <c r="BP182" s="79"/>
      <c r="BQ182" s="79"/>
      <c r="BR182" s="79"/>
      <c r="BS182" s="79"/>
    </row>
    <row r="183" spans="4:71" ht="12.75">
      <c r="D183" s="116" t="str">
        <f>VLOOKUP(E183,'PCWA Site Type'!$A$2:$C$42,3)</f>
        <v>lg</v>
      </c>
      <c r="E183" s="6">
        <v>36</v>
      </c>
      <c r="F183" s="79" t="s">
        <v>389</v>
      </c>
      <c r="G183" s="80">
        <v>39314</v>
      </c>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v>3</v>
      </c>
      <c r="AG183" s="82">
        <v>39314</v>
      </c>
      <c r="AH183" s="83" t="s">
        <v>142</v>
      </c>
      <c r="AI183" s="79" t="s">
        <v>142</v>
      </c>
      <c r="AJ183" s="83">
        <v>1</v>
      </c>
      <c r="AK183" s="84"/>
      <c r="AL183" s="79">
        <v>5</v>
      </c>
      <c r="AM183" s="79" t="s">
        <v>56</v>
      </c>
      <c r="AN183" s="79"/>
      <c r="AO183" s="79"/>
      <c r="AP183" s="85">
        <v>0.5</v>
      </c>
      <c r="AQ183" s="79" t="s">
        <v>164</v>
      </c>
      <c r="AR183" s="79" t="s">
        <v>164</v>
      </c>
      <c r="AS183" s="79">
        <v>0.3</v>
      </c>
      <c r="AT183" s="85">
        <v>0.3</v>
      </c>
      <c r="AU183" s="92">
        <v>0</v>
      </c>
      <c r="AV183" s="92">
        <v>0</v>
      </c>
      <c r="AW183" s="79">
        <v>19</v>
      </c>
      <c r="AX183" s="79" t="s">
        <v>413</v>
      </c>
      <c r="AY183" s="79"/>
      <c r="AZ183" s="79"/>
      <c r="BA183" s="79"/>
      <c r="BB183" s="79"/>
      <c r="BC183" s="79"/>
      <c r="BD183" s="79"/>
      <c r="BE183" s="116">
        <f t="shared" si="12"/>
        <v>0.3</v>
      </c>
      <c r="BF183" s="116">
        <f t="shared" si="13"/>
        <v>0</v>
      </c>
      <c r="BK183" s="125"/>
      <c r="BM183" s="125">
        <f t="shared" si="16"/>
        <v>0.3</v>
      </c>
      <c r="BN183" s="125">
        <f t="shared" si="17"/>
        <v>0</v>
      </c>
      <c r="BP183" s="101"/>
      <c r="BQ183" s="79"/>
      <c r="BR183" s="79"/>
      <c r="BS183" s="79"/>
    </row>
    <row r="184" spans="4:71" ht="12.75">
      <c r="D184" s="116" t="str">
        <f>VLOOKUP(E184,'PCWA Site Type'!$A$2:$C$42,3)</f>
        <v>lg</v>
      </c>
      <c r="E184" s="6">
        <v>36</v>
      </c>
      <c r="F184" s="79" t="s">
        <v>389</v>
      </c>
      <c r="G184" s="80">
        <v>39314</v>
      </c>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v>3</v>
      </c>
      <c r="AG184" s="82">
        <v>39314</v>
      </c>
      <c r="AH184" s="83" t="s">
        <v>142</v>
      </c>
      <c r="AI184" s="79" t="s">
        <v>142</v>
      </c>
      <c r="AJ184" s="83">
        <v>5</v>
      </c>
      <c r="AK184" s="84"/>
      <c r="AL184" s="79">
        <v>4</v>
      </c>
      <c r="AM184" s="79" t="s">
        <v>56</v>
      </c>
      <c r="AN184" s="79"/>
      <c r="AO184" s="79"/>
      <c r="AP184" s="85">
        <v>0.5</v>
      </c>
      <c r="AQ184" s="79" t="s">
        <v>164</v>
      </c>
      <c r="AR184" s="79" t="s">
        <v>164</v>
      </c>
      <c r="AS184" s="79">
        <v>0.3</v>
      </c>
      <c r="AT184" s="85">
        <v>0.3</v>
      </c>
      <c r="AU184" s="92">
        <v>0</v>
      </c>
      <c r="AV184" s="92">
        <v>0</v>
      </c>
      <c r="AW184" s="79">
        <v>19</v>
      </c>
      <c r="AX184" s="79" t="s">
        <v>413</v>
      </c>
      <c r="AY184" s="79"/>
      <c r="AZ184" s="79"/>
      <c r="BA184" s="79"/>
      <c r="BB184" s="79"/>
      <c r="BC184" s="79"/>
      <c r="BD184" s="79"/>
      <c r="BE184" s="116">
        <f t="shared" si="12"/>
        <v>0.3</v>
      </c>
      <c r="BF184" s="116">
        <f t="shared" si="13"/>
        <v>0</v>
      </c>
      <c r="BK184" s="125"/>
      <c r="BM184" s="125">
        <f t="shared" si="16"/>
        <v>0.3</v>
      </c>
      <c r="BN184" s="125">
        <f t="shared" si="17"/>
        <v>0</v>
      </c>
      <c r="BP184" s="101"/>
      <c r="BQ184" s="79"/>
      <c r="BR184" s="79"/>
      <c r="BS184" s="79"/>
    </row>
    <row r="185" spans="4:71" ht="12.75">
      <c r="D185" s="116" t="str">
        <f>VLOOKUP(E185,'PCWA Site Type'!$A$2:$C$42,3)</f>
        <v>lg</v>
      </c>
      <c r="E185" s="6">
        <v>36</v>
      </c>
      <c r="F185" s="79" t="s">
        <v>389</v>
      </c>
      <c r="G185" s="80">
        <v>39314</v>
      </c>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v>3</v>
      </c>
      <c r="AG185" s="82">
        <v>39314</v>
      </c>
      <c r="AH185" s="83" t="s">
        <v>142</v>
      </c>
      <c r="AI185" s="79" t="s">
        <v>142</v>
      </c>
      <c r="AJ185" s="83">
        <v>1</v>
      </c>
      <c r="AK185" s="84"/>
      <c r="AL185" s="79">
        <v>4</v>
      </c>
      <c r="AM185" s="79" t="s">
        <v>56</v>
      </c>
      <c r="AN185" s="79" t="s">
        <v>154</v>
      </c>
      <c r="AO185" s="79">
        <v>1</v>
      </c>
      <c r="AP185" s="85">
        <v>0.25</v>
      </c>
      <c r="AQ185" s="79" t="s">
        <v>52</v>
      </c>
      <c r="AR185" s="79" t="s">
        <v>52</v>
      </c>
      <c r="AS185" s="79">
        <v>0.2</v>
      </c>
      <c r="AT185" s="85"/>
      <c r="AU185" s="92">
        <v>0</v>
      </c>
      <c r="AV185" s="92">
        <v>0</v>
      </c>
      <c r="AW185" s="79">
        <v>19</v>
      </c>
      <c r="AX185" s="79" t="s">
        <v>413</v>
      </c>
      <c r="AY185" s="79"/>
      <c r="AZ185" s="79"/>
      <c r="BA185" s="79"/>
      <c r="BB185" s="79"/>
      <c r="BC185" s="79"/>
      <c r="BD185" s="79"/>
      <c r="BE185" s="116">
        <f t="shared" si="12"/>
        <v>0.2</v>
      </c>
      <c r="BF185" s="116">
        <f t="shared" si="13"/>
        <v>0</v>
      </c>
      <c r="BK185" s="125"/>
      <c r="BM185" s="125">
        <f t="shared" si="16"/>
        <v>0.2</v>
      </c>
      <c r="BN185" s="125">
        <f t="shared" si="17"/>
        <v>0</v>
      </c>
      <c r="BP185" s="79"/>
      <c r="BQ185" s="79"/>
      <c r="BR185" s="79"/>
      <c r="BS185" s="79"/>
    </row>
    <row r="186" spans="4:71" ht="12.75">
      <c r="D186" s="74" t="str">
        <f>VLOOKUP(E186,'PCWA Site Type'!$A$2:$C$42,3)</f>
        <v>lg</v>
      </c>
      <c r="E186" s="6">
        <v>36</v>
      </c>
      <c r="F186" s="79" t="s">
        <v>389</v>
      </c>
      <c r="G186" s="80">
        <v>39314</v>
      </c>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v>3</v>
      </c>
      <c r="AG186" s="82">
        <v>39314</v>
      </c>
      <c r="AH186" s="83" t="s">
        <v>142</v>
      </c>
      <c r="AI186" s="79" t="s">
        <v>142</v>
      </c>
      <c r="AJ186" s="83">
        <v>1</v>
      </c>
      <c r="AK186" s="105" t="s">
        <v>81</v>
      </c>
      <c r="AL186" s="79">
        <v>4</v>
      </c>
      <c r="AM186" s="79" t="s">
        <v>59</v>
      </c>
      <c r="AN186" s="79" t="s">
        <v>154</v>
      </c>
      <c r="AO186" s="79">
        <v>1</v>
      </c>
      <c r="AP186" s="85">
        <v>0.3</v>
      </c>
      <c r="AQ186" s="79" t="s">
        <v>54</v>
      </c>
      <c r="AR186" s="87" t="s">
        <v>54</v>
      </c>
      <c r="AS186" s="79">
        <v>0.2</v>
      </c>
      <c r="AT186" s="85">
        <v>0.2</v>
      </c>
      <c r="AU186" s="92">
        <v>0</v>
      </c>
      <c r="AV186" s="92">
        <v>0</v>
      </c>
      <c r="AW186" s="79">
        <v>19</v>
      </c>
      <c r="AX186" s="79" t="s">
        <v>413</v>
      </c>
      <c r="AY186" s="79" t="s">
        <v>426</v>
      </c>
      <c r="AZ186" s="79"/>
      <c r="BA186" s="79"/>
      <c r="BB186" s="79"/>
      <c r="BC186" s="79"/>
      <c r="BD186" s="79"/>
      <c r="BE186" s="116">
        <f t="shared" si="12"/>
        <v>0.2</v>
      </c>
      <c r="BF186" s="116">
        <f t="shared" si="13"/>
        <v>0</v>
      </c>
      <c r="BK186" s="125"/>
      <c r="BM186" s="125">
        <f t="shared" si="16"/>
        <v>0.2</v>
      </c>
      <c r="BN186" s="125">
        <f t="shared" si="17"/>
        <v>0</v>
      </c>
      <c r="BP186" s="79"/>
      <c r="BQ186" s="79"/>
      <c r="BR186" s="79"/>
      <c r="BS186" s="87"/>
    </row>
    <row r="187" spans="4:70" ht="12.75">
      <c r="D187" s="74" t="str">
        <f>VLOOKUP(E187,'PCWA Site Type'!$A$2:$C$42,3)</f>
        <v>lg</v>
      </c>
      <c r="E187" s="6">
        <v>36</v>
      </c>
      <c r="F187" s="79" t="s">
        <v>389</v>
      </c>
      <c r="G187" s="80">
        <v>39314</v>
      </c>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v>3</v>
      </c>
      <c r="AG187" s="82">
        <v>39314</v>
      </c>
      <c r="AH187" s="83" t="s">
        <v>142</v>
      </c>
      <c r="AI187" s="79" t="s">
        <v>142</v>
      </c>
      <c r="AJ187" s="83">
        <v>7</v>
      </c>
      <c r="AK187" s="84" t="s">
        <v>297</v>
      </c>
      <c r="AL187" s="79">
        <v>3</v>
      </c>
      <c r="AM187" s="79" t="s">
        <v>56</v>
      </c>
      <c r="AN187" s="79" t="s">
        <v>130</v>
      </c>
      <c r="AO187" s="79">
        <v>2</v>
      </c>
      <c r="AP187" s="85">
        <v>0.1</v>
      </c>
      <c r="AQ187" s="79" t="s">
        <v>163</v>
      </c>
      <c r="AR187" s="79" t="s">
        <v>163</v>
      </c>
      <c r="AS187" s="79">
        <v>0.15</v>
      </c>
      <c r="AT187" s="85"/>
      <c r="AU187" s="92">
        <v>0</v>
      </c>
      <c r="AV187" s="92">
        <v>0</v>
      </c>
      <c r="AW187" s="79"/>
      <c r="AX187" s="79" t="s">
        <v>413</v>
      </c>
      <c r="AY187" s="79"/>
      <c r="AZ187" s="79"/>
      <c r="BA187" s="79"/>
      <c r="BB187" s="79"/>
      <c r="BC187" s="79"/>
      <c r="BD187" s="79"/>
      <c r="BE187" s="116">
        <f t="shared" si="12"/>
        <v>0.15</v>
      </c>
      <c r="BF187" s="116">
        <f t="shared" si="13"/>
        <v>0</v>
      </c>
      <c r="BK187" s="125"/>
      <c r="BM187" s="125">
        <f t="shared" si="16"/>
        <v>0.15</v>
      </c>
      <c r="BN187" s="125">
        <f t="shared" si="17"/>
        <v>0</v>
      </c>
      <c r="BP187" s="79"/>
      <c r="BQ187" s="79"/>
      <c r="BR187" s="79"/>
    </row>
    <row r="188" spans="4:70" ht="12.75">
      <c r="D188" s="116" t="str">
        <f>VLOOKUP(E188,'PCWA Site Type'!$A$2:$C$42,3)</f>
        <v>lg</v>
      </c>
      <c r="E188" s="6">
        <v>38</v>
      </c>
      <c r="F188" s="79" t="s">
        <v>429</v>
      </c>
      <c r="G188" s="80">
        <v>39241</v>
      </c>
      <c r="H188" s="79" t="s">
        <v>449</v>
      </c>
      <c r="I188" s="79">
        <v>4321650</v>
      </c>
      <c r="J188" s="79">
        <v>697047</v>
      </c>
      <c r="K188" s="79">
        <v>134</v>
      </c>
      <c r="L188" s="79" t="s">
        <v>450</v>
      </c>
      <c r="M188" s="79"/>
      <c r="N188" s="87">
        <v>502</v>
      </c>
      <c r="O188" s="79"/>
      <c r="P188" s="79">
        <v>4321951</v>
      </c>
      <c r="Q188" s="79">
        <v>697622</v>
      </c>
      <c r="R188" s="79">
        <v>139</v>
      </c>
      <c r="S188" s="79">
        <v>27</v>
      </c>
      <c r="T188" s="81">
        <v>0.44375</v>
      </c>
      <c r="U188" s="81">
        <v>0.6805555555555555</v>
      </c>
      <c r="V188" s="79" t="s">
        <v>199</v>
      </c>
      <c r="W188" s="79">
        <v>24</v>
      </c>
      <c r="X188" s="79">
        <v>14</v>
      </c>
      <c r="Y188" s="79">
        <v>14.5</v>
      </c>
      <c r="Z188" s="79">
        <v>24</v>
      </c>
      <c r="AA188" s="79">
        <v>16</v>
      </c>
      <c r="AB188" s="79">
        <v>16</v>
      </c>
      <c r="AC188" s="87" t="s">
        <v>50</v>
      </c>
      <c r="AD188" s="87" t="s">
        <v>51</v>
      </c>
      <c r="AE188" s="87" t="s">
        <v>50</v>
      </c>
      <c r="AF188" s="79">
        <v>2</v>
      </c>
      <c r="AG188" s="82">
        <v>39241</v>
      </c>
      <c r="AH188" s="83" t="s">
        <v>142</v>
      </c>
      <c r="AI188" s="79" t="s">
        <v>142</v>
      </c>
      <c r="AJ188" s="83">
        <v>150</v>
      </c>
      <c r="AK188" s="79"/>
      <c r="AL188" s="79">
        <v>1</v>
      </c>
      <c r="AM188" s="79" t="s">
        <v>451</v>
      </c>
      <c r="AN188" s="79" t="s">
        <v>53</v>
      </c>
      <c r="AO188" s="79">
        <v>2</v>
      </c>
      <c r="AP188" s="85">
        <v>0.75</v>
      </c>
      <c r="AQ188" s="79" t="s">
        <v>452</v>
      </c>
      <c r="AR188" s="79" t="s">
        <v>133</v>
      </c>
      <c r="AS188" s="79">
        <v>1.2</v>
      </c>
      <c r="AT188" s="85"/>
      <c r="AU188" s="85">
        <v>0.1</v>
      </c>
      <c r="AV188" s="85">
        <v>0.01</v>
      </c>
      <c r="AW188" s="79"/>
      <c r="AX188" s="79" t="s">
        <v>453</v>
      </c>
      <c r="AY188" s="87"/>
      <c r="AZ188" s="79"/>
      <c r="BA188" s="79"/>
      <c r="BB188" s="79"/>
      <c r="BC188" s="79"/>
      <c r="BD188" s="79"/>
      <c r="BE188" s="116">
        <f t="shared" si="12"/>
      </c>
      <c r="BF188" s="116">
        <f t="shared" si="13"/>
      </c>
      <c r="BJ188" s="116">
        <f aca="true" t="shared" si="18" ref="BJ188:BJ199">AS188</f>
        <v>1.2</v>
      </c>
      <c r="BK188" s="125">
        <f aca="true" t="shared" si="19" ref="BK188:BK199">AU188</f>
        <v>0.1</v>
      </c>
      <c r="BM188" s="125">
        <f t="shared" si="16"/>
      </c>
      <c r="BN188" s="125">
        <f t="shared" si="17"/>
      </c>
      <c r="BP188" s="79"/>
      <c r="BQ188" s="79"/>
      <c r="BR188" s="79"/>
    </row>
    <row r="189" spans="4:70" ht="12.75">
      <c r="D189" s="116" t="str">
        <f>VLOOKUP(E189,'PCWA Site Type'!$A$2:$C$42,3)</f>
        <v>lg</v>
      </c>
      <c r="E189" s="6">
        <v>38</v>
      </c>
      <c r="F189" s="79" t="s">
        <v>429</v>
      </c>
      <c r="G189" s="80">
        <v>39241</v>
      </c>
      <c r="H189" s="79"/>
      <c r="I189" s="79"/>
      <c r="J189" s="79"/>
      <c r="K189" s="79"/>
      <c r="L189" s="79"/>
      <c r="M189" s="79"/>
      <c r="N189" s="87">
        <v>503</v>
      </c>
      <c r="O189" s="79"/>
      <c r="P189" s="79"/>
      <c r="Q189" s="79"/>
      <c r="R189" s="79"/>
      <c r="S189" s="79"/>
      <c r="T189" s="79"/>
      <c r="U189" s="79"/>
      <c r="V189" s="79"/>
      <c r="W189" s="79"/>
      <c r="X189" s="79"/>
      <c r="Y189" s="79"/>
      <c r="Z189" s="79"/>
      <c r="AA189" s="79"/>
      <c r="AB189" s="79"/>
      <c r="AC189" s="79"/>
      <c r="AD189" s="79"/>
      <c r="AE189" s="79"/>
      <c r="AF189" s="79">
        <v>2</v>
      </c>
      <c r="AG189" s="82">
        <v>39241</v>
      </c>
      <c r="AH189" s="83" t="s">
        <v>142</v>
      </c>
      <c r="AI189" s="79" t="s">
        <v>142</v>
      </c>
      <c r="AJ189" s="83">
        <v>250</v>
      </c>
      <c r="AK189" s="79"/>
      <c r="AL189" s="79">
        <v>1</v>
      </c>
      <c r="AM189" s="79" t="s">
        <v>454</v>
      </c>
      <c r="AN189" s="79" t="s">
        <v>54</v>
      </c>
      <c r="AO189" s="79">
        <v>0</v>
      </c>
      <c r="AP189" s="85">
        <v>1.25</v>
      </c>
      <c r="AQ189" s="79" t="s">
        <v>452</v>
      </c>
      <c r="AR189" s="79" t="s">
        <v>133</v>
      </c>
      <c r="AS189" s="79">
        <v>1</v>
      </c>
      <c r="AT189" s="85"/>
      <c r="AU189" s="85">
        <v>0.225</v>
      </c>
      <c r="AV189" s="85">
        <v>0.2</v>
      </c>
      <c r="AW189" s="79"/>
      <c r="AX189" s="79"/>
      <c r="AY189" s="87"/>
      <c r="AZ189" s="79"/>
      <c r="BA189" s="79"/>
      <c r="BB189" s="79"/>
      <c r="BC189" s="79"/>
      <c r="BD189" s="79"/>
      <c r="BE189" s="116">
        <f t="shared" si="12"/>
      </c>
      <c r="BF189" s="116">
        <f t="shared" si="13"/>
      </c>
      <c r="BJ189" s="116">
        <f t="shared" si="18"/>
        <v>1</v>
      </c>
      <c r="BK189" s="125">
        <f t="shared" si="19"/>
        <v>0.225</v>
      </c>
      <c r="BM189" s="125">
        <f t="shared" si="16"/>
      </c>
      <c r="BN189" s="125">
        <f t="shared" si="17"/>
      </c>
      <c r="BP189" s="96"/>
      <c r="BQ189" s="79"/>
      <c r="BR189" s="79"/>
    </row>
    <row r="190" spans="4:70" ht="12.75">
      <c r="D190" s="116" t="str">
        <f>VLOOKUP(E190,'PCWA Site Type'!$A$2:$C$42,3)</f>
        <v>lg</v>
      </c>
      <c r="E190" s="6">
        <v>38</v>
      </c>
      <c r="F190" s="79" t="s">
        <v>429</v>
      </c>
      <c r="G190" s="80">
        <v>39241</v>
      </c>
      <c r="H190" s="87"/>
      <c r="I190" s="87"/>
      <c r="J190" s="87"/>
      <c r="K190" s="87"/>
      <c r="L190" s="87"/>
      <c r="M190" s="87"/>
      <c r="N190" s="87">
        <v>504</v>
      </c>
      <c r="O190" s="87"/>
      <c r="P190" s="87"/>
      <c r="Q190" s="87"/>
      <c r="R190" s="87"/>
      <c r="S190" s="87"/>
      <c r="T190" s="87"/>
      <c r="U190" s="87"/>
      <c r="V190" s="87"/>
      <c r="W190" s="87"/>
      <c r="X190" s="87"/>
      <c r="Y190" s="87"/>
      <c r="Z190" s="87"/>
      <c r="AA190" s="87"/>
      <c r="AB190" s="87"/>
      <c r="AC190" s="87"/>
      <c r="AD190" s="87"/>
      <c r="AE190" s="87"/>
      <c r="AF190" s="79">
        <v>2</v>
      </c>
      <c r="AG190" s="82">
        <v>39241</v>
      </c>
      <c r="AH190" s="83" t="s">
        <v>142</v>
      </c>
      <c r="AI190" s="79" t="s">
        <v>142</v>
      </c>
      <c r="AJ190" s="83">
        <v>300</v>
      </c>
      <c r="AK190" s="79"/>
      <c r="AL190" s="79">
        <v>1</v>
      </c>
      <c r="AM190" s="79" t="s">
        <v>103</v>
      </c>
      <c r="AN190" s="79" t="s">
        <v>54</v>
      </c>
      <c r="AO190" s="79">
        <v>0</v>
      </c>
      <c r="AP190" s="85">
        <v>1</v>
      </c>
      <c r="AQ190" s="79" t="s">
        <v>54</v>
      </c>
      <c r="AR190" s="79" t="s">
        <v>455</v>
      </c>
      <c r="AS190" s="79"/>
      <c r="AT190" s="85">
        <v>0.1</v>
      </c>
      <c r="AU190" s="92">
        <v>0</v>
      </c>
      <c r="AV190" s="85">
        <v>0.03</v>
      </c>
      <c r="AW190" s="79">
        <v>15.5</v>
      </c>
      <c r="AX190" s="79">
        <v>99</v>
      </c>
      <c r="AY190" s="87"/>
      <c r="AZ190" s="79"/>
      <c r="BA190" s="79"/>
      <c r="BB190" s="114"/>
      <c r="BC190" s="114"/>
      <c r="BD190" s="114"/>
      <c r="BE190" s="116">
        <f t="shared" si="12"/>
      </c>
      <c r="BF190" s="116">
        <f t="shared" si="13"/>
      </c>
      <c r="BJ190" s="116">
        <f t="shared" si="18"/>
        <v>0</v>
      </c>
      <c r="BK190" s="125">
        <f t="shared" si="19"/>
        <v>0</v>
      </c>
      <c r="BM190" s="125">
        <f t="shared" si="16"/>
      </c>
      <c r="BN190" s="125">
        <f t="shared" si="17"/>
      </c>
      <c r="BP190" s="96"/>
      <c r="BQ190" s="79"/>
      <c r="BR190" s="79"/>
    </row>
    <row r="191" spans="4:70" ht="12.75">
      <c r="D191" s="116" t="str">
        <f>VLOOKUP(E191,'PCWA Site Type'!$A$2:$C$42,3)</f>
        <v>lg</v>
      </c>
      <c r="E191" s="6">
        <v>38</v>
      </c>
      <c r="F191" s="79" t="s">
        <v>429</v>
      </c>
      <c r="G191" s="80">
        <v>39241</v>
      </c>
      <c r="H191" s="87"/>
      <c r="I191" s="87"/>
      <c r="J191" s="87"/>
      <c r="K191" s="87"/>
      <c r="L191" s="87"/>
      <c r="M191" s="87"/>
      <c r="N191" s="87">
        <v>504</v>
      </c>
      <c r="O191" s="87"/>
      <c r="P191" s="87"/>
      <c r="Q191" s="87"/>
      <c r="R191" s="87"/>
      <c r="S191" s="87"/>
      <c r="T191" s="87"/>
      <c r="U191" s="87"/>
      <c r="V191" s="87"/>
      <c r="W191" s="87"/>
      <c r="X191" s="87"/>
      <c r="Y191" s="87"/>
      <c r="Z191" s="87"/>
      <c r="AA191" s="87"/>
      <c r="AB191" s="87"/>
      <c r="AC191" s="87"/>
      <c r="AD191" s="87"/>
      <c r="AE191" s="87"/>
      <c r="AF191" s="79">
        <v>2</v>
      </c>
      <c r="AG191" s="82">
        <v>39241</v>
      </c>
      <c r="AH191" s="83" t="s">
        <v>142</v>
      </c>
      <c r="AI191" s="79" t="s">
        <v>142</v>
      </c>
      <c r="AJ191" s="83">
        <v>150</v>
      </c>
      <c r="AK191" s="79"/>
      <c r="AL191" s="79">
        <v>1</v>
      </c>
      <c r="AM191" s="79" t="s">
        <v>90</v>
      </c>
      <c r="AN191" s="79" t="s">
        <v>54</v>
      </c>
      <c r="AO191" s="79">
        <v>0</v>
      </c>
      <c r="AP191" s="85">
        <v>1</v>
      </c>
      <c r="AQ191" s="79" t="s">
        <v>54</v>
      </c>
      <c r="AR191" s="79" t="s">
        <v>54</v>
      </c>
      <c r="AS191" s="79"/>
      <c r="AT191" s="85">
        <v>0.6</v>
      </c>
      <c r="AU191" s="85">
        <v>0.08</v>
      </c>
      <c r="AV191" s="85">
        <v>0.06</v>
      </c>
      <c r="AW191" s="79">
        <v>14.5</v>
      </c>
      <c r="AX191" s="79">
        <v>99</v>
      </c>
      <c r="AY191" s="87"/>
      <c r="AZ191" s="79"/>
      <c r="BA191" s="79"/>
      <c r="BB191" s="114"/>
      <c r="BC191" s="114"/>
      <c r="BD191" s="114"/>
      <c r="BE191" s="116">
        <f t="shared" si="12"/>
      </c>
      <c r="BF191" s="116">
        <f t="shared" si="13"/>
      </c>
      <c r="BJ191" s="116">
        <f t="shared" si="18"/>
        <v>0</v>
      </c>
      <c r="BK191" s="125">
        <f t="shared" si="19"/>
        <v>0.08</v>
      </c>
      <c r="BM191" s="125">
        <f t="shared" si="16"/>
      </c>
      <c r="BN191" s="125">
        <f t="shared" si="17"/>
      </c>
      <c r="BP191" s="87"/>
      <c r="BQ191" s="79"/>
      <c r="BR191" s="79"/>
    </row>
    <row r="192" spans="4:71" ht="12.75">
      <c r="D192" s="116" t="str">
        <f>VLOOKUP(E192,'PCWA Site Type'!$A$2:$C$42,3)</f>
        <v>lg</v>
      </c>
      <c r="E192" s="6">
        <v>38</v>
      </c>
      <c r="F192" s="79" t="s">
        <v>429</v>
      </c>
      <c r="G192" s="80">
        <v>39241</v>
      </c>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79">
        <v>2</v>
      </c>
      <c r="AG192" s="82">
        <v>39241</v>
      </c>
      <c r="AH192" s="83" t="s">
        <v>142</v>
      </c>
      <c r="AI192" s="79" t="s">
        <v>142</v>
      </c>
      <c r="AJ192" s="83">
        <v>125</v>
      </c>
      <c r="AK192" s="79"/>
      <c r="AL192" s="79">
        <v>1</v>
      </c>
      <c r="AM192" s="79" t="s">
        <v>56</v>
      </c>
      <c r="AN192" s="79" t="s">
        <v>54</v>
      </c>
      <c r="AO192" s="79">
        <v>0</v>
      </c>
      <c r="AP192" s="85"/>
      <c r="AQ192" s="79" t="s">
        <v>54</v>
      </c>
      <c r="AR192" s="79" t="s">
        <v>54</v>
      </c>
      <c r="AS192" s="79">
        <v>1</v>
      </c>
      <c r="AT192" s="85">
        <v>0.6</v>
      </c>
      <c r="AU192" s="85">
        <v>0.01</v>
      </c>
      <c r="AV192" s="85">
        <v>0.2</v>
      </c>
      <c r="AW192" s="79">
        <v>16.5</v>
      </c>
      <c r="AX192" s="79">
        <v>99</v>
      </c>
      <c r="AY192" s="79" t="s">
        <v>152</v>
      </c>
      <c r="AZ192" s="79" t="s">
        <v>456</v>
      </c>
      <c r="BA192" s="79"/>
      <c r="BB192" s="79"/>
      <c r="BC192" s="79"/>
      <c r="BD192" s="79"/>
      <c r="BE192" s="116">
        <f t="shared" si="12"/>
      </c>
      <c r="BF192" s="116">
        <f t="shared" si="13"/>
      </c>
      <c r="BJ192" s="116">
        <f t="shared" si="18"/>
        <v>1</v>
      </c>
      <c r="BK192" s="125">
        <f t="shared" si="19"/>
        <v>0.01</v>
      </c>
      <c r="BM192" s="125">
        <f t="shared" si="16"/>
      </c>
      <c r="BN192" s="125">
        <f t="shared" si="17"/>
      </c>
      <c r="BP192" s="87"/>
      <c r="BQ192" s="87"/>
      <c r="BR192" s="79"/>
      <c r="BS192" s="79"/>
    </row>
    <row r="193" spans="4:71" ht="12.75">
      <c r="D193" s="116" t="str">
        <f>VLOOKUP(E193,'PCWA Site Type'!$A$2:$C$42,3)</f>
        <v>lg</v>
      </c>
      <c r="E193" s="6">
        <v>38</v>
      </c>
      <c r="F193" s="79" t="s">
        <v>429</v>
      </c>
      <c r="G193" s="80">
        <v>39241</v>
      </c>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79">
        <v>2</v>
      </c>
      <c r="AG193" s="82">
        <v>39241</v>
      </c>
      <c r="AH193" s="83" t="s">
        <v>142</v>
      </c>
      <c r="AI193" s="79" t="s">
        <v>142</v>
      </c>
      <c r="AJ193" s="83">
        <v>600</v>
      </c>
      <c r="AK193" s="79"/>
      <c r="AL193" s="79">
        <v>1</v>
      </c>
      <c r="AM193" s="79" t="s">
        <v>165</v>
      </c>
      <c r="AN193" s="79" t="s">
        <v>54</v>
      </c>
      <c r="AO193" s="79">
        <v>0</v>
      </c>
      <c r="AP193" s="85">
        <v>0.35</v>
      </c>
      <c r="AQ193" s="79" t="s">
        <v>54</v>
      </c>
      <c r="AR193" s="79" t="s">
        <v>54</v>
      </c>
      <c r="AS193" s="79">
        <v>0.45</v>
      </c>
      <c r="AT193" s="85">
        <v>0.45</v>
      </c>
      <c r="AU193" s="85">
        <v>0.11</v>
      </c>
      <c r="AV193" s="85">
        <v>0.11</v>
      </c>
      <c r="AW193" s="79"/>
      <c r="AX193" s="79"/>
      <c r="AY193" s="79"/>
      <c r="AZ193" s="79" t="s">
        <v>457</v>
      </c>
      <c r="BA193" s="79"/>
      <c r="BB193" s="79"/>
      <c r="BC193" s="79"/>
      <c r="BD193" s="79"/>
      <c r="BE193" s="116">
        <f t="shared" si="12"/>
      </c>
      <c r="BF193" s="116">
        <f t="shared" si="13"/>
      </c>
      <c r="BJ193" s="116">
        <f t="shared" si="18"/>
        <v>0.45</v>
      </c>
      <c r="BK193" s="125">
        <f t="shared" si="19"/>
        <v>0.11</v>
      </c>
      <c r="BM193" s="125">
        <f t="shared" si="16"/>
      </c>
      <c r="BN193" s="125">
        <f t="shared" si="17"/>
      </c>
      <c r="BP193" s="79"/>
      <c r="BQ193" s="79"/>
      <c r="BR193" s="79"/>
      <c r="BS193" s="79"/>
    </row>
    <row r="194" spans="4:70" ht="12.75">
      <c r="D194" s="116" t="str">
        <f>VLOOKUP(E194,'PCWA Site Type'!$A$2:$C$42,3)</f>
        <v>lg</v>
      </c>
      <c r="E194" s="6">
        <v>38</v>
      </c>
      <c r="F194" s="79" t="s">
        <v>429</v>
      </c>
      <c r="G194" s="80">
        <v>39241</v>
      </c>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79">
        <v>2</v>
      </c>
      <c r="AG194" s="82">
        <v>39241</v>
      </c>
      <c r="AH194" s="83" t="s">
        <v>142</v>
      </c>
      <c r="AI194" s="79" t="s">
        <v>142</v>
      </c>
      <c r="AJ194" s="83">
        <v>50</v>
      </c>
      <c r="AK194" s="79"/>
      <c r="AL194" s="79"/>
      <c r="AM194" s="79" t="s">
        <v>90</v>
      </c>
      <c r="AN194" s="79"/>
      <c r="AO194" s="79"/>
      <c r="AP194" s="85"/>
      <c r="AQ194" s="79" t="s">
        <v>164</v>
      </c>
      <c r="AR194" s="79" t="s">
        <v>164</v>
      </c>
      <c r="AS194" s="79"/>
      <c r="AT194" s="85"/>
      <c r="AU194" s="92">
        <v>0</v>
      </c>
      <c r="AV194" s="92">
        <v>0</v>
      </c>
      <c r="AW194" s="79"/>
      <c r="AX194" s="79"/>
      <c r="AY194" s="79" t="s">
        <v>253</v>
      </c>
      <c r="AZ194" s="79" t="s">
        <v>458</v>
      </c>
      <c r="BA194" s="79"/>
      <c r="BB194" s="114"/>
      <c r="BC194" s="114"/>
      <c r="BD194" s="114"/>
      <c r="BE194" s="116">
        <f t="shared" si="12"/>
      </c>
      <c r="BF194" s="116">
        <f t="shared" si="13"/>
      </c>
      <c r="BJ194" s="116">
        <f t="shared" si="18"/>
        <v>0</v>
      </c>
      <c r="BK194" s="125">
        <f t="shared" si="19"/>
        <v>0</v>
      </c>
      <c r="BM194" s="125">
        <f t="shared" si="16"/>
      </c>
      <c r="BN194" s="125">
        <f t="shared" si="17"/>
      </c>
      <c r="BP194" s="79"/>
      <c r="BQ194" s="87"/>
      <c r="BR194" s="79"/>
    </row>
    <row r="195" spans="4:70" ht="12.75">
      <c r="D195" s="116" t="str">
        <f>VLOOKUP(E195,'PCWA Site Type'!$A$2:$C$42,3)</f>
        <v>lg</v>
      </c>
      <c r="E195" s="6">
        <v>38</v>
      </c>
      <c r="F195" s="79" t="s">
        <v>429</v>
      </c>
      <c r="G195" s="80">
        <v>39241</v>
      </c>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79">
        <v>2</v>
      </c>
      <c r="AG195" s="82">
        <v>39241</v>
      </c>
      <c r="AH195" s="83" t="s">
        <v>142</v>
      </c>
      <c r="AI195" s="79" t="s">
        <v>142</v>
      </c>
      <c r="AJ195" s="83">
        <v>100</v>
      </c>
      <c r="AK195" s="79"/>
      <c r="AL195" s="79">
        <v>1</v>
      </c>
      <c r="AM195" s="79" t="s">
        <v>103</v>
      </c>
      <c r="AN195" s="79" t="s">
        <v>53</v>
      </c>
      <c r="AO195" s="79">
        <v>0</v>
      </c>
      <c r="AP195" s="85">
        <v>6</v>
      </c>
      <c r="AQ195" s="79" t="s">
        <v>52</v>
      </c>
      <c r="AR195" s="79" t="s">
        <v>52</v>
      </c>
      <c r="AS195" s="79">
        <v>0.3</v>
      </c>
      <c r="AT195" s="85"/>
      <c r="AU195" s="85">
        <v>0.09</v>
      </c>
      <c r="AV195" s="85">
        <v>0.09</v>
      </c>
      <c r="AW195" s="79"/>
      <c r="AX195" s="79" t="s">
        <v>459</v>
      </c>
      <c r="AY195" s="79" t="s">
        <v>258</v>
      </c>
      <c r="AZ195" s="79"/>
      <c r="BA195" s="79"/>
      <c r="BB195" s="79"/>
      <c r="BC195" s="79"/>
      <c r="BD195" s="79"/>
      <c r="BE195" s="116">
        <f aca="true" t="shared" si="20" ref="BE195:BE249">IF(G195&gt;$BI$2,AS195,"")</f>
      </c>
      <c r="BF195" s="116">
        <f aca="true" t="shared" si="21" ref="BF195:BF251">IF(G195&gt;$BI$2,AU195,"")</f>
      </c>
      <c r="BJ195" s="116">
        <f t="shared" si="18"/>
        <v>0.3</v>
      </c>
      <c r="BK195" s="125">
        <f t="shared" si="19"/>
        <v>0.09</v>
      </c>
      <c r="BM195" s="125">
        <f t="shared" si="16"/>
      </c>
      <c r="BN195" s="125">
        <f t="shared" si="17"/>
      </c>
      <c r="BP195" s="79"/>
      <c r="BQ195" s="79"/>
      <c r="BR195" s="79"/>
    </row>
    <row r="196" spans="4:70" ht="12.75">
      <c r="D196" s="116" t="str">
        <f>VLOOKUP(E196,'PCWA Site Type'!$A$2:$C$42,3)</f>
        <v>lg</v>
      </c>
      <c r="E196" s="6">
        <v>38</v>
      </c>
      <c r="F196" s="79" t="s">
        <v>429</v>
      </c>
      <c r="G196" s="80">
        <v>39241</v>
      </c>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v>2</v>
      </c>
      <c r="AG196" s="82">
        <v>39241</v>
      </c>
      <c r="AH196" s="83" t="s">
        <v>142</v>
      </c>
      <c r="AI196" s="79" t="s">
        <v>142</v>
      </c>
      <c r="AJ196" s="83">
        <v>250</v>
      </c>
      <c r="AK196" s="79"/>
      <c r="AL196" s="79" t="s">
        <v>287</v>
      </c>
      <c r="AM196" s="79" t="s">
        <v>103</v>
      </c>
      <c r="AN196" s="79" t="s">
        <v>53</v>
      </c>
      <c r="AO196" s="79">
        <v>0</v>
      </c>
      <c r="AP196" s="85">
        <v>0.2</v>
      </c>
      <c r="AQ196" s="79" t="s">
        <v>54</v>
      </c>
      <c r="AR196" s="79" t="s">
        <v>54</v>
      </c>
      <c r="AS196" s="79">
        <v>0.4</v>
      </c>
      <c r="AT196" s="85">
        <v>0.4</v>
      </c>
      <c r="AU196" s="85">
        <v>0</v>
      </c>
      <c r="AV196" s="85">
        <v>0</v>
      </c>
      <c r="AW196" s="79"/>
      <c r="AX196" s="79"/>
      <c r="AY196" s="79" t="s">
        <v>407</v>
      </c>
      <c r="AZ196" s="79"/>
      <c r="BA196" s="79"/>
      <c r="BB196" s="79"/>
      <c r="BC196" s="79"/>
      <c r="BD196" s="79"/>
      <c r="BE196" s="116">
        <f t="shared" si="20"/>
      </c>
      <c r="BF196" s="116">
        <f t="shared" si="21"/>
      </c>
      <c r="BJ196" s="116">
        <f t="shared" si="18"/>
        <v>0.4</v>
      </c>
      <c r="BK196" s="125">
        <f t="shared" si="19"/>
        <v>0</v>
      </c>
      <c r="BM196" s="125">
        <f t="shared" si="16"/>
      </c>
      <c r="BN196" s="125">
        <f t="shared" si="17"/>
      </c>
      <c r="BP196" s="87"/>
      <c r="BQ196" s="79"/>
      <c r="BR196" s="79"/>
    </row>
    <row r="197" spans="4:70" ht="12.75">
      <c r="D197" s="116" t="str">
        <f>VLOOKUP(E197,'PCWA Site Type'!$A$2:$C$42,3)</f>
        <v>lg</v>
      </c>
      <c r="E197" s="6">
        <v>38</v>
      </c>
      <c r="F197" s="79" t="s">
        <v>429</v>
      </c>
      <c r="G197" s="80">
        <v>39241</v>
      </c>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v>2</v>
      </c>
      <c r="AG197" s="82">
        <v>39241</v>
      </c>
      <c r="AH197" s="83" t="s">
        <v>142</v>
      </c>
      <c r="AI197" s="79" t="s">
        <v>142</v>
      </c>
      <c r="AJ197" s="83">
        <v>200</v>
      </c>
      <c r="AK197" s="79"/>
      <c r="AL197" s="79">
        <v>1</v>
      </c>
      <c r="AM197" s="79" t="s">
        <v>103</v>
      </c>
      <c r="AN197" s="79" t="s">
        <v>53</v>
      </c>
      <c r="AO197" s="79">
        <v>0</v>
      </c>
      <c r="AP197" s="85">
        <v>0.2</v>
      </c>
      <c r="AQ197" s="79" t="s">
        <v>54</v>
      </c>
      <c r="AR197" s="79" t="s">
        <v>54</v>
      </c>
      <c r="AS197" s="79">
        <v>1.8</v>
      </c>
      <c r="AT197" s="85">
        <v>1.8</v>
      </c>
      <c r="AU197" s="85">
        <v>0.26</v>
      </c>
      <c r="AV197" s="85">
        <v>0.01</v>
      </c>
      <c r="AW197" s="79"/>
      <c r="AX197" s="79">
        <v>138</v>
      </c>
      <c r="AY197" s="79" t="s">
        <v>411</v>
      </c>
      <c r="AZ197" s="79"/>
      <c r="BA197" s="79"/>
      <c r="BB197" s="79"/>
      <c r="BC197" s="79"/>
      <c r="BD197" s="79"/>
      <c r="BE197" s="116">
        <f t="shared" si="20"/>
      </c>
      <c r="BF197" s="116">
        <f t="shared" si="21"/>
      </c>
      <c r="BJ197" s="116">
        <f t="shared" si="18"/>
        <v>1.8</v>
      </c>
      <c r="BK197" s="125">
        <f t="shared" si="19"/>
        <v>0.26</v>
      </c>
      <c r="BM197" s="125">
        <f t="shared" si="16"/>
      </c>
      <c r="BN197" s="125">
        <f t="shared" si="17"/>
      </c>
      <c r="BP197" s="79"/>
      <c r="BQ197" s="79"/>
      <c r="BR197" s="79"/>
    </row>
    <row r="198" spans="4:71" ht="12.75">
      <c r="D198" s="116" t="str">
        <f>VLOOKUP(E198,'PCWA Site Type'!$A$2:$C$42,3)</f>
        <v>lg</v>
      </c>
      <c r="E198" s="6">
        <v>38</v>
      </c>
      <c r="F198" s="79" t="s">
        <v>429</v>
      </c>
      <c r="G198" s="80">
        <v>39241</v>
      </c>
      <c r="H198" s="79"/>
      <c r="I198" s="79"/>
      <c r="J198" s="79"/>
      <c r="K198" s="79"/>
      <c r="L198" s="79"/>
      <c r="M198" s="79"/>
      <c r="N198" s="87" t="s">
        <v>460</v>
      </c>
      <c r="O198" s="79"/>
      <c r="P198" s="79"/>
      <c r="Q198" s="79"/>
      <c r="R198" s="79"/>
      <c r="S198" s="79"/>
      <c r="T198" s="79"/>
      <c r="U198" s="79"/>
      <c r="V198" s="79"/>
      <c r="W198" s="79"/>
      <c r="X198" s="79"/>
      <c r="Y198" s="79"/>
      <c r="Z198" s="79"/>
      <c r="AA198" s="79"/>
      <c r="AB198" s="79"/>
      <c r="AC198" s="79"/>
      <c r="AD198" s="79"/>
      <c r="AE198" s="79"/>
      <c r="AF198" s="79">
        <v>2</v>
      </c>
      <c r="AG198" s="82">
        <v>39241</v>
      </c>
      <c r="AH198" s="83" t="s">
        <v>142</v>
      </c>
      <c r="AI198" s="79" t="s">
        <v>142</v>
      </c>
      <c r="AJ198" s="83">
        <v>50</v>
      </c>
      <c r="AK198" s="79"/>
      <c r="AL198" s="79">
        <v>1</v>
      </c>
      <c r="AM198" s="79" t="s">
        <v>165</v>
      </c>
      <c r="AN198" s="79" t="s">
        <v>53</v>
      </c>
      <c r="AO198" s="79">
        <v>0</v>
      </c>
      <c r="AP198" s="85">
        <v>1</v>
      </c>
      <c r="AQ198" s="79" t="s">
        <v>54</v>
      </c>
      <c r="AR198" s="79" t="s">
        <v>54</v>
      </c>
      <c r="AS198" s="79">
        <v>0.6</v>
      </c>
      <c r="AT198" s="85">
        <v>0.9</v>
      </c>
      <c r="AU198" s="85">
        <v>0.02</v>
      </c>
      <c r="AV198" s="85">
        <v>0</v>
      </c>
      <c r="AW198" s="79">
        <v>16</v>
      </c>
      <c r="AX198" s="79">
        <v>138</v>
      </c>
      <c r="AY198" s="87"/>
      <c r="AZ198" s="79"/>
      <c r="BA198" s="79"/>
      <c r="BB198" s="79"/>
      <c r="BC198" s="79"/>
      <c r="BD198" s="79"/>
      <c r="BE198" s="116">
        <f t="shared" si="20"/>
      </c>
      <c r="BF198" s="116">
        <f t="shared" si="21"/>
      </c>
      <c r="BJ198" s="116">
        <f t="shared" si="18"/>
        <v>0.6</v>
      </c>
      <c r="BK198" s="125">
        <f t="shared" si="19"/>
        <v>0.02</v>
      </c>
      <c r="BM198" s="125">
        <f t="shared" si="16"/>
      </c>
      <c r="BN198" s="125">
        <f t="shared" si="17"/>
      </c>
      <c r="BP198" s="79"/>
      <c r="BQ198" s="87"/>
      <c r="BR198" s="79"/>
      <c r="BS198" s="79"/>
    </row>
    <row r="199" spans="4:71" ht="12.75">
      <c r="D199" s="116" t="str">
        <f>VLOOKUP(E199,'PCWA Site Type'!$A$2:$C$42,3)</f>
        <v>lg</v>
      </c>
      <c r="E199" s="6">
        <v>38</v>
      </c>
      <c r="F199" s="79" t="s">
        <v>429</v>
      </c>
      <c r="G199" s="80">
        <v>39241</v>
      </c>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v>2</v>
      </c>
      <c r="AG199" s="82">
        <v>39241</v>
      </c>
      <c r="AH199" s="83" t="s">
        <v>142</v>
      </c>
      <c r="AI199" s="79" t="s">
        <v>142</v>
      </c>
      <c r="AJ199" s="83">
        <v>50</v>
      </c>
      <c r="AK199" s="79"/>
      <c r="AL199" s="79">
        <v>1</v>
      </c>
      <c r="AM199" s="79" t="s">
        <v>388</v>
      </c>
      <c r="AN199" s="79" t="s">
        <v>53</v>
      </c>
      <c r="AO199" s="79">
        <v>0</v>
      </c>
      <c r="AP199" s="85">
        <v>0.5</v>
      </c>
      <c r="AQ199" s="79" t="s">
        <v>54</v>
      </c>
      <c r="AR199" s="79" t="s">
        <v>54</v>
      </c>
      <c r="AS199" s="79">
        <v>1.1</v>
      </c>
      <c r="AT199" s="85">
        <v>0.23</v>
      </c>
      <c r="AU199" s="85">
        <v>0.26</v>
      </c>
      <c r="AV199" s="85">
        <v>0.04</v>
      </c>
      <c r="AW199" s="79">
        <v>16</v>
      </c>
      <c r="AX199" s="79">
        <v>139</v>
      </c>
      <c r="AY199" s="79" t="s">
        <v>461</v>
      </c>
      <c r="AZ199" s="79"/>
      <c r="BA199" s="79"/>
      <c r="BB199" s="79"/>
      <c r="BC199" s="79"/>
      <c r="BD199" s="79"/>
      <c r="BE199" s="116">
        <f t="shared" si="20"/>
      </c>
      <c r="BF199" s="116">
        <f t="shared" si="21"/>
      </c>
      <c r="BJ199" s="116">
        <f t="shared" si="18"/>
        <v>1.1</v>
      </c>
      <c r="BK199" s="125">
        <f t="shared" si="19"/>
        <v>0.26</v>
      </c>
      <c r="BM199" s="125">
        <f t="shared" si="16"/>
      </c>
      <c r="BN199" s="125">
        <f t="shared" si="17"/>
      </c>
      <c r="BP199" s="79"/>
      <c r="BQ199" s="79"/>
      <c r="BR199" s="79"/>
      <c r="BS199" s="79"/>
    </row>
    <row r="200" spans="4:71" ht="12.75">
      <c r="D200" s="116" t="str">
        <f>VLOOKUP(E200,'PCWA Site Type'!$A$2:$C$42,3)</f>
        <v>lg</v>
      </c>
      <c r="E200" s="6">
        <v>38</v>
      </c>
      <c r="F200" s="79" t="s">
        <v>429</v>
      </c>
      <c r="G200" s="80">
        <v>39318</v>
      </c>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87">
        <v>3</v>
      </c>
      <c r="AG200" s="82">
        <v>39318</v>
      </c>
      <c r="AH200" s="90" t="s">
        <v>142</v>
      </c>
      <c r="AI200" s="87" t="s">
        <v>142</v>
      </c>
      <c r="AJ200" s="90">
        <v>1</v>
      </c>
      <c r="AK200" s="79"/>
      <c r="AL200" s="114"/>
      <c r="AM200" s="87" t="s">
        <v>103</v>
      </c>
      <c r="AN200" s="79" t="s">
        <v>203</v>
      </c>
      <c r="AO200" s="79">
        <v>1</v>
      </c>
      <c r="AP200" s="85">
        <v>0</v>
      </c>
      <c r="AQ200" s="79" t="s">
        <v>164</v>
      </c>
      <c r="AR200" s="79" t="s">
        <v>106</v>
      </c>
      <c r="AS200" s="128">
        <v>0.09840000000000002</v>
      </c>
      <c r="AT200" s="85"/>
      <c r="AU200" s="85">
        <v>0</v>
      </c>
      <c r="AV200" s="92">
        <v>0</v>
      </c>
      <c r="AW200" s="79">
        <v>24.3</v>
      </c>
      <c r="AX200" s="79"/>
      <c r="AY200" s="87"/>
      <c r="AZ200" s="87" t="s">
        <v>462</v>
      </c>
      <c r="BA200" s="79"/>
      <c r="BB200" s="79"/>
      <c r="BC200" s="79"/>
      <c r="BD200" s="79"/>
      <c r="BE200" s="116">
        <f t="shared" si="20"/>
        <v>0.09840000000000002</v>
      </c>
      <c r="BF200" s="116">
        <f t="shared" si="21"/>
        <v>0</v>
      </c>
      <c r="BK200" s="125"/>
      <c r="BM200" s="125">
        <f t="shared" si="16"/>
        <v>0.09840000000000002</v>
      </c>
      <c r="BN200" s="125">
        <f t="shared" si="17"/>
        <v>0</v>
      </c>
      <c r="BP200" s="79"/>
      <c r="BQ200" s="79"/>
      <c r="BR200" s="79"/>
      <c r="BS200" s="79"/>
    </row>
    <row r="201" spans="4:71" ht="12.75">
      <c r="D201" s="116" t="str">
        <f>VLOOKUP(E201,'PCWA Site Type'!$A$2:$C$42,3)</f>
        <v>lg</v>
      </c>
      <c r="E201" s="6">
        <v>38</v>
      </c>
      <c r="F201" s="79" t="s">
        <v>429</v>
      </c>
      <c r="G201" s="80">
        <v>39318</v>
      </c>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87">
        <v>3</v>
      </c>
      <c r="AG201" s="82">
        <v>39318</v>
      </c>
      <c r="AH201" s="90" t="s">
        <v>142</v>
      </c>
      <c r="AI201" s="87" t="s">
        <v>142</v>
      </c>
      <c r="AJ201" s="90">
        <v>3</v>
      </c>
      <c r="AK201" s="79"/>
      <c r="AL201" s="79">
        <v>4</v>
      </c>
      <c r="AM201" s="87" t="s">
        <v>103</v>
      </c>
      <c r="AN201" s="79" t="s">
        <v>203</v>
      </c>
      <c r="AO201" s="79">
        <v>1</v>
      </c>
      <c r="AP201" s="85">
        <v>0</v>
      </c>
      <c r="AQ201" s="79" t="s">
        <v>164</v>
      </c>
      <c r="AR201" s="79" t="s">
        <v>106</v>
      </c>
      <c r="AS201" s="128">
        <v>0.164</v>
      </c>
      <c r="AT201" s="85"/>
      <c r="AU201" s="85">
        <v>0</v>
      </c>
      <c r="AV201" s="92">
        <v>0</v>
      </c>
      <c r="AW201" s="79">
        <v>24.3</v>
      </c>
      <c r="AX201" s="79"/>
      <c r="AY201" s="87"/>
      <c r="AZ201" s="87" t="s">
        <v>462</v>
      </c>
      <c r="BA201" s="79"/>
      <c r="BB201" s="79"/>
      <c r="BC201" s="79"/>
      <c r="BD201" s="79"/>
      <c r="BE201" s="116">
        <f t="shared" si="20"/>
        <v>0.164</v>
      </c>
      <c r="BF201" s="116">
        <f t="shared" si="21"/>
        <v>0</v>
      </c>
      <c r="BK201" s="125"/>
      <c r="BM201" s="125">
        <f t="shared" si="16"/>
        <v>0.164</v>
      </c>
      <c r="BN201" s="125">
        <f t="shared" si="17"/>
        <v>0</v>
      </c>
      <c r="BP201" s="79"/>
      <c r="BQ201" s="79"/>
      <c r="BR201" s="79"/>
      <c r="BS201" s="79"/>
    </row>
    <row r="202" spans="4:71" ht="12.75">
      <c r="D202" s="116" t="str">
        <f>VLOOKUP(E202,'PCWA Site Type'!$A$2:$C$42,3)</f>
        <v>lg</v>
      </c>
      <c r="E202" s="6">
        <v>38</v>
      </c>
      <c r="F202" s="79" t="s">
        <v>429</v>
      </c>
      <c r="G202" s="80">
        <v>39318</v>
      </c>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87">
        <v>3</v>
      </c>
      <c r="AG202" s="82">
        <v>39318</v>
      </c>
      <c r="AH202" s="90" t="s">
        <v>142</v>
      </c>
      <c r="AI202" s="87" t="s">
        <v>142</v>
      </c>
      <c r="AJ202" s="90">
        <v>1</v>
      </c>
      <c r="AK202" s="79"/>
      <c r="AL202" s="79">
        <v>4</v>
      </c>
      <c r="AM202" s="87" t="s">
        <v>103</v>
      </c>
      <c r="AN202" s="79" t="s">
        <v>203</v>
      </c>
      <c r="AO202" s="79">
        <v>1</v>
      </c>
      <c r="AP202" s="85">
        <v>0</v>
      </c>
      <c r="AQ202" s="79" t="s">
        <v>164</v>
      </c>
      <c r="AR202" s="79" t="s">
        <v>106</v>
      </c>
      <c r="AS202" s="128">
        <v>0.328</v>
      </c>
      <c r="AT202" s="85"/>
      <c r="AU202" s="85">
        <v>0</v>
      </c>
      <c r="AV202" s="92">
        <v>0</v>
      </c>
      <c r="AW202" s="79">
        <v>24.3</v>
      </c>
      <c r="AX202" s="79"/>
      <c r="AY202" s="87"/>
      <c r="AZ202" s="87" t="s">
        <v>462</v>
      </c>
      <c r="BA202" s="79"/>
      <c r="BB202" s="79"/>
      <c r="BC202" s="79"/>
      <c r="BD202" s="79"/>
      <c r="BE202" s="116">
        <f t="shared" si="20"/>
        <v>0.328</v>
      </c>
      <c r="BF202" s="116">
        <f t="shared" si="21"/>
        <v>0</v>
      </c>
      <c r="BK202" s="125"/>
      <c r="BM202" s="125">
        <f t="shared" si="16"/>
        <v>0.328</v>
      </c>
      <c r="BN202" s="125">
        <f t="shared" si="17"/>
        <v>0</v>
      </c>
      <c r="BP202" s="79"/>
      <c r="BQ202" s="79"/>
      <c r="BR202" s="79"/>
      <c r="BS202" s="79"/>
    </row>
    <row r="203" spans="4:71" ht="12.75">
      <c r="D203" s="116" t="str">
        <f>VLOOKUP(E203,'PCWA Site Type'!$A$2:$C$42,3)</f>
        <v>lg</v>
      </c>
      <c r="E203" s="6">
        <v>38</v>
      </c>
      <c r="F203" s="79" t="s">
        <v>429</v>
      </c>
      <c r="G203" s="80">
        <v>39318</v>
      </c>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87">
        <v>3</v>
      </c>
      <c r="AG203" s="82">
        <v>39318</v>
      </c>
      <c r="AH203" s="90" t="s">
        <v>142</v>
      </c>
      <c r="AI203" s="87" t="s">
        <v>142</v>
      </c>
      <c r="AJ203" s="90">
        <v>2</v>
      </c>
      <c r="AK203" s="79"/>
      <c r="AL203" s="79">
        <v>5</v>
      </c>
      <c r="AM203" s="87" t="s">
        <v>463</v>
      </c>
      <c r="AN203" s="79" t="s">
        <v>203</v>
      </c>
      <c r="AO203" s="79">
        <v>1</v>
      </c>
      <c r="AP203" s="85">
        <v>0</v>
      </c>
      <c r="AQ203" s="79" t="s">
        <v>54</v>
      </c>
      <c r="AR203" s="79" t="s">
        <v>54</v>
      </c>
      <c r="AS203" s="128">
        <v>0.09840000000000002</v>
      </c>
      <c r="AT203" s="85"/>
      <c r="AU203" s="85">
        <v>0</v>
      </c>
      <c r="AV203" s="92">
        <v>0</v>
      </c>
      <c r="AW203" s="79">
        <v>24.3</v>
      </c>
      <c r="AX203" s="79"/>
      <c r="AY203" s="87"/>
      <c r="AZ203" s="87" t="s">
        <v>464</v>
      </c>
      <c r="BA203" s="79"/>
      <c r="BB203" s="79"/>
      <c r="BC203" s="79"/>
      <c r="BD203" s="79"/>
      <c r="BE203" s="116">
        <f t="shared" si="20"/>
        <v>0.09840000000000002</v>
      </c>
      <c r="BF203" s="116">
        <f t="shared" si="21"/>
        <v>0</v>
      </c>
      <c r="BK203" s="125"/>
      <c r="BM203" s="125">
        <f t="shared" si="16"/>
        <v>0.09840000000000002</v>
      </c>
      <c r="BN203" s="125">
        <f t="shared" si="17"/>
        <v>0</v>
      </c>
      <c r="BP203" s="79"/>
      <c r="BQ203" s="79"/>
      <c r="BR203" s="79"/>
      <c r="BS203" s="79"/>
    </row>
    <row r="204" spans="4:71" ht="12.75">
      <c r="D204" s="116" t="str">
        <f>VLOOKUP(E204,'PCWA Site Type'!$A$2:$C$42,3)</f>
        <v>lg</v>
      </c>
      <c r="E204" s="6">
        <v>38</v>
      </c>
      <c r="F204" s="79" t="s">
        <v>429</v>
      </c>
      <c r="G204" s="80">
        <v>39318</v>
      </c>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87">
        <v>3</v>
      </c>
      <c r="AG204" s="82">
        <v>39318</v>
      </c>
      <c r="AH204" s="90" t="s">
        <v>142</v>
      </c>
      <c r="AI204" s="87" t="s">
        <v>142</v>
      </c>
      <c r="AJ204" s="90">
        <v>2</v>
      </c>
      <c r="AK204" s="79">
        <v>45</v>
      </c>
      <c r="AL204" s="79">
        <v>5</v>
      </c>
      <c r="AM204" s="87" t="s">
        <v>88</v>
      </c>
      <c r="AN204" s="79" t="s">
        <v>203</v>
      </c>
      <c r="AO204" s="79">
        <v>1</v>
      </c>
      <c r="AP204" s="85">
        <v>0</v>
      </c>
      <c r="AQ204" s="79" t="s">
        <v>160</v>
      </c>
      <c r="AR204" s="79" t="s">
        <v>54</v>
      </c>
      <c r="AS204" s="128">
        <v>0.49200000000000005</v>
      </c>
      <c r="AT204" s="85"/>
      <c r="AU204" s="85">
        <v>0</v>
      </c>
      <c r="AV204" s="92">
        <v>0</v>
      </c>
      <c r="AW204" s="79">
        <v>22.2</v>
      </c>
      <c r="AX204" s="79"/>
      <c r="AY204" s="79"/>
      <c r="AZ204" s="79" t="s">
        <v>465</v>
      </c>
      <c r="BA204" s="79"/>
      <c r="BB204" s="79"/>
      <c r="BC204" s="79"/>
      <c r="BD204" s="79"/>
      <c r="BE204" s="116">
        <f t="shared" si="20"/>
        <v>0.49200000000000005</v>
      </c>
      <c r="BF204" s="116">
        <f t="shared" si="21"/>
        <v>0</v>
      </c>
      <c r="BK204" s="125"/>
      <c r="BM204" s="125">
        <f t="shared" si="16"/>
        <v>0.49200000000000005</v>
      </c>
      <c r="BN204" s="125">
        <f t="shared" si="17"/>
        <v>0</v>
      </c>
      <c r="BP204" s="79"/>
      <c r="BQ204" s="79"/>
      <c r="BR204" s="79"/>
      <c r="BS204" s="79"/>
    </row>
    <row r="205" spans="4:71" ht="12.75">
      <c r="D205" s="116" t="str">
        <f>VLOOKUP(E205,'PCWA Site Type'!$A$2:$C$42,3)</f>
        <v>lg</v>
      </c>
      <c r="E205" s="6">
        <v>38</v>
      </c>
      <c r="F205" s="79" t="s">
        <v>429</v>
      </c>
      <c r="G205" s="80">
        <v>39318</v>
      </c>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87">
        <v>3</v>
      </c>
      <c r="AG205" s="82">
        <v>39318</v>
      </c>
      <c r="AH205" s="90" t="s">
        <v>142</v>
      </c>
      <c r="AI205" s="87" t="s">
        <v>142</v>
      </c>
      <c r="AJ205" s="90">
        <v>4</v>
      </c>
      <c r="AK205" s="79">
        <v>40</v>
      </c>
      <c r="AL205" s="79">
        <v>3</v>
      </c>
      <c r="AM205" s="87" t="s">
        <v>88</v>
      </c>
      <c r="AN205" s="87" t="s">
        <v>203</v>
      </c>
      <c r="AO205" s="87">
        <v>1</v>
      </c>
      <c r="AP205" s="92">
        <v>0</v>
      </c>
      <c r="AQ205" s="79" t="s">
        <v>160</v>
      </c>
      <c r="AR205" s="79" t="s">
        <v>54</v>
      </c>
      <c r="AS205" s="128">
        <v>0.49200000000000005</v>
      </c>
      <c r="AT205" s="85"/>
      <c r="AU205" s="85">
        <v>0</v>
      </c>
      <c r="AV205" s="92">
        <v>0</v>
      </c>
      <c r="AW205" s="79">
        <v>22.2</v>
      </c>
      <c r="AX205" s="79"/>
      <c r="AY205" s="79"/>
      <c r="AZ205" s="79" t="s">
        <v>465</v>
      </c>
      <c r="BA205" s="79"/>
      <c r="BB205" s="79"/>
      <c r="BC205" s="79"/>
      <c r="BD205" s="79"/>
      <c r="BE205" s="116">
        <f t="shared" si="20"/>
        <v>0.49200000000000005</v>
      </c>
      <c r="BF205" s="116">
        <f t="shared" si="21"/>
        <v>0</v>
      </c>
      <c r="BK205" s="125"/>
      <c r="BM205" s="125">
        <f t="shared" si="16"/>
        <v>0.49200000000000005</v>
      </c>
      <c r="BN205" s="125">
        <f t="shared" si="17"/>
        <v>0</v>
      </c>
      <c r="BP205" s="79"/>
      <c r="BQ205" s="79"/>
      <c r="BR205" s="79"/>
      <c r="BS205" s="79"/>
    </row>
    <row r="206" spans="4:70" ht="12.75">
      <c r="D206" s="116" t="str">
        <f>VLOOKUP(E206,'PCWA Site Type'!$A$2:$C$42,3)</f>
        <v>lg</v>
      </c>
      <c r="E206" s="6">
        <v>38</v>
      </c>
      <c r="F206" s="79" t="s">
        <v>429</v>
      </c>
      <c r="G206" s="80">
        <v>39318</v>
      </c>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87">
        <v>3</v>
      </c>
      <c r="AG206" s="82">
        <v>39318</v>
      </c>
      <c r="AH206" s="90" t="s">
        <v>142</v>
      </c>
      <c r="AI206" s="87" t="s">
        <v>142</v>
      </c>
      <c r="AJ206" s="90">
        <v>3</v>
      </c>
      <c r="AK206" s="87">
        <v>40</v>
      </c>
      <c r="AL206" s="87">
        <v>3</v>
      </c>
      <c r="AM206" s="87" t="s">
        <v>88</v>
      </c>
      <c r="AN206" s="87" t="s">
        <v>203</v>
      </c>
      <c r="AO206" s="87">
        <v>1</v>
      </c>
      <c r="AP206" s="92">
        <v>0</v>
      </c>
      <c r="AQ206" s="79" t="s">
        <v>160</v>
      </c>
      <c r="AR206" s="79" t="s">
        <v>54</v>
      </c>
      <c r="AS206" s="128">
        <v>0.22960000000000003</v>
      </c>
      <c r="AT206" s="85"/>
      <c r="AU206" s="85">
        <v>0</v>
      </c>
      <c r="AV206" s="92">
        <v>0</v>
      </c>
      <c r="AW206" s="79">
        <v>22.2</v>
      </c>
      <c r="AX206" s="79"/>
      <c r="AY206" s="79"/>
      <c r="AZ206" s="79" t="s">
        <v>466</v>
      </c>
      <c r="BA206" s="79"/>
      <c r="BB206" s="79"/>
      <c r="BC206" s="79"/>
      <c r="BD206" s="79"/>
      <c r="BE206" s="116">
        <f t="shared" si="20"/>
        <v>0.22960000000000003</v>
      </c>
      <c r="BF206" s="116">
        <f t="shared" si="21"/>
        <v>0</v>
      </c>
      <c r="BK206" s="125"/>
      <c r="BM206" s="125">
        <f t="shared" si="16"/>
        <v>0.22960000000000003</v>
      </c>
      <c r="BN206" s="125">
        <f t="shared" si="17"/>
        <v>0</v>
      </c>
      <c r="BP206" s="79"/>
      <c r="BQ206" s="79"/>
      <c r="BR206" s="79"/>
    </row>
    <row r="207" spans="4:70" ht="12.75">
      <c r="D207" s="116" t="str">
        <f>VLOOKUP(E207,'PCWA Site Type'!$A$2:$C$42,3)</f>
        <v>lg</v>
      </c>
      <c r="E207" s="6">
        <v>38</v>
      </c>
      <c r="F207" s="79" t="s">
        <v>429</v>
      </c>
      <c r="G207" s="80">
        <v>39318</v>
      </c>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87">
        <v>3</v>
      </c>
      <c r="AG207" s="82">
        <v>39318</v>
      </c>
      <c r="AH207" s="90" t="s">
        <v>142</v>
      </c>
      <c r="AI207" s="87" t="s">
        <v>142</v>
      </c>
      <c r="AJ207" s="90">
        <v>1</v>
      </c>
      <c r="AK207" s="79"/>
      <c r="AL207" s="87">
        <v>4</v>
      </c>
      <c r="AM207" s="87" t="s">
        <v>165</v>
      </c>
      <c r="AN207" s="87" t="s">
        <v>203</v>
      </c>
      <c r="AO207" s="87">
        <v>1</v>
      </c>
      <c r="AP207" s="92">
        <v>0</v>
      </c>
      <c r="AQ207" s="79" t="s">
        <v>160</v>
      </c>
      <c r="AR207" s="79" t="s">
        <v>54</v>
      </c>
      <c r="AS207" s="128">
        <v>0.22960000000000003</v>
      </c>
      <c r="AT207" s="85"/>
      <c r="AU207" s="85">
        <v>0</v>
      </c>
      <c r="AV207" s="92">
        <v>0</v>
      </c>
      <c r="AW207" s="79">
        <v>22.2</v>
      </c>
      <c r="AX207" s="79"/>
      <c r="AY207" s="79"/>
      <c r="AZ207" s="79" t="s">
        <v>466</v>
      </c>
      <c r="BA207" s="79"/>
      <c r="BB207" s="79"/>
      <c r="BC207" s="79"/>
      <c r="BD207" s="79"/>
      <c r="BE207" s="116">
        <f t="shared" si="20"/>
        <v>0.22960000000000003</v>
      </c>
      <c r="BF207" s="116">
        <f t="shared" si="21"/>
        <v>0</v>
      </c>
      <c r="BK207" s="125"/>
      <c r="BM207" s="125">
        <f t="shared" si="16"/>
        <v>0.22960000000000003</v>
      </c>
      <c r="BN207" s="125">
        <f t="shared" si="17"/>
        <v>0</v>
      </c>
      <c r="BP207" s="79"/>
      <c r="BQ207" s="79"/>
      <c r="BR207" s="79"/>
    </row>
    <row r="208" spans="4:71" ht="12.75">
      <c r="D208" s="116" t="str">
        <f>VLOOKUP(E208,'PCWA Site Type'!$A$2:$C$42,3)</f>
        <v>lg</v>
      </c>
      <c r="E208" s="6">
        <v>38</v>
      </c>
      <c r="F208" s="79" t="s">
        <v>429</v>
      </c>
      <c r="G208" s="80">
        <v>39318</v>
      </c>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87">
        <v>3</v>
      </c>
      <c r="AG208" s="82">
        <v>39318</v>
      </c>
      <c r="AH208" s="90" t="s">
        <v>142</v>
      </c>
      <c r="AI208" s="87" t="s">
        <v>142</v>
      </c>
      <c r="AJ208" s="90">
        <v>3</v>
      </c>
      <c r="AK208" s="79"/>
      <c r="AL208" s="87">
        <v>4</v>
      </c>
      <c r="AM208" s="87" t="s">
        <v>165</v>
      </c>
      <c r="AN208" s="87" t="s">
        <v>203</v>
      </c>
      <c r="AO208" s="87">
        <v>1</v>
      </c>
      <c r="AP208" s="92">
        <v>0</v>
      </c>
      <c r="AQ208" s="79" t="s">
        <v>467</v>
      </c>
      <c r="AR208" s="79" t="s">
        <v>106</v>
      </c>
      <c r="AS208" s="128">
        <v>0.328</v>
      </c>
      <c r="AT208" s="85"/>
      <c r="AU208" s="85">
        <v>0</v>
      </c>
      <c r="AV208" s="92">
        <v>0</v>
      </c>
      <c r="AW208" s="79">
        <v>23</v>
      </c>
      <c r="AX208" s="79"/>
      <c r="AY208" s="79"/>
      <c r="AZ208" s="79" t="s">
        <v>468</v>
      </c>
      <c r="BA208" s="79"/>
      <c r="BB208" s="79"/>
      <c r="BC208" s="79"/>
      <c r="BD208" s="79"/>
      <c r="BE208" s="116">
        <f t="shared" si="20"/>
        <v>0.328</v>
      </c>
      <c r="BF208" s="116">
        <f t="shared" si="21"/>
        <v>0</v>
      </c>
      <c r="BK208" s="125"/>
      <c r="BM208" s="125">
        <f t="shared" si="16"/>
        <v>0.328</v>
      </c>
      <c r="BN208" s="125">
        <f t="shared" si="17"/>
        <v>0</v>
      </c>
      <c r="BP208" s="79"/>
      <c r="BQ208" s="79"/>
      <c r="BR208" s="79"/>
      <c r="BS208" s="79"/>
    </row>
    <row r="209" spans="4:71" ht="12.75">
      <c r="D209" s="74" t="str">
        <f>VLOOKUP(E209,'PCWA Site Type'!$A$2:$C$42,3)</f>
        <v>lg</v>
      </c>
      <c r="E209" s="6">
        <v>38</v>
      </c>
      <c r="F209" s="79" t="s">
        <v>429</v>
      </c>
      <c r="G209" s="80">
        <v>39318</v>
      </c>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87">
        <v>3</v>
      </c>
      <c r="AG209" s="82">
        <v>39318</v>
      </c>
      <c r="AH209" s="90" t="s">
        <v>142</v>
      </c>
      <c r="AI209" s="87" t="s">
        <v>142</v>
      </c>
      <c r="AJ209" s="90">
        <v>2</v>
      </c>
      <c r="AK209" s="79"/>
      <c r="AL209" s="87">
        <v>5</v>
      </c>
      <c r="AM209" s="87" t="s">
        <v>165</v>
      </c>
      <c r="AN209" s="87" t="s">
        <v>203</v>
      </c>
      <c r="AO209" s="87">
        <v>1</v>
      </c>
      <c r="AP209" s="92">
        <v>0</v>
      </c>
      <c r="AQ209" s="79" t="s">
        <v>467</v>
      </c>
      <c r="AR209" s="79" t="s">
        <v>106</v>
      </c>
      <c r="AS209" s="128">
        <v>0.328</v>
      </c>
      <c r="AT209" s="85"/>
      <c r="AU209" s="85">
        <v>0</v>
      </c>
      <c r="AV209" s="92">
        <v>0</v>
      </c>
      <c r="AW209" s="79">
        <v>23</v>
      </c>
      <c r="AX209" s="79"/>
      <c r="AY209" s="79"/>
      <c r="AZ209" s="79" t="s">
        <v>468</v>
      </c>
      <c r="BA209" s="79"/>
      <c r="BB209" s="79"/>
      <c r="BC209" s="79"/>
      <c r="BD209" s="79"/>
      <c r="BE209" s="116">
        <f t="shared" si="20"/>
        <v>0.328</v>
      </c>
      <c r="BF209" s="116">
        <f t="shared" si="21"/>
        <v>0</v>
      </c>
      <c r="BK209" s="125"/>
      <c r="BM209" s="125">
        <f aca="true" t="shared" si="22" ref="BM209:BM228">BE209</f>
        <v>0.328</v>
      </c>
      <c r="BN209" s="125">
        <f aca="true" t="shared" si="23" ref="BN209:BN228">BF209</f>
        <v>0</v>
      </c>
      <c r="BP209" s="79"/>
      <c r="BQ209" s="79"/>
      <c r="BR209" s="79"/>
      <c r="BS209" s="79"/>
    </row>
    <row r="210" spans="4:71" ht="12.75">
      <c r="D210" s="116" t="str">
        <f>VLOOKUP(E210,'PCWA Site Type'!$A$2:$C$42,3)</f>
        <v>lg</v>
      </c>
      <c r="E210" s="6">
        <v>38</v>
      </c>
      <c r="F210" s="79" t="s">
        <v>429</v>
      </c>
      <c r="G210" s="80">
        <v>39318</v>
      </c>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87">
        <v>3</v>
      </c>
      <c r="AG210" s="82">
        <v>39318</v>
      </c>
      <c r="AH210" s="90" t="s">
        <v>142</v>
      </c>
      <c r="AI210" s="87" t="s">
        <v>142</v>
      </c>
      <c r="AJ210" s="90">
        <v>1</v>
      </c>
      <c r="AK210" s="87">
        <v>30</v>
      </c>
      <c r="AL210" s="87">
        <v>2</v>
      </c>
      <c r="AM210" s="79" t="s">
        <v>103</v>
      </c>
      <c r="AN210" s="79" t="s">
        <v>203</v>
      </c>
      <c r="AO210" s="79">
        <v>1</v>
      </c>
      <c r="AP210" s="85">
        <v>0</v>
      </c>
      <c r="AQ210" s="79" t="s">
        <v>160</v>
      </c>
      <c r="AR210" s="79" t="s">
        <v>54</v>
      </c>
      <c r="AS210" s="128">
        <v>0.42640000000000006</v>
      </c>
      <c r="AT210" s="85"/>
      <c r="AU210" s="85">
        <v>0</v>
      </c>
      <c r="AV210" s="92">
        <v>0</v>
      </c>
      <c r="AW210" s="79">
        <v>21.5</v>
      </c>
      <c r="AX210" s="79"/>
      <c r="AY210" s="79"/>
      <c r="AZ210" s="79" t="s">
        <v>469</v>
      </c>
      <c r="BA210" s="79"/>
      <c r="BB210" s="79"/>
      <c r="BC210" s="79"/>
      <c r="BD210" s="79"/>
      <c r="BE210" s="116">
        <f t="shared" si="20"/>
        <v>0.42640000000000006</v>
      </c>
      <c r="BF210" s="116">
        <f t="shared" si="21"/>
        <v>0</v>
      </c>
      <c r="BK210" s="125"/>
      <c r="BM210" s="125">
        <f t="shared" si="22"/>
        <v>0.42640000000000006</v>
      </c>
      <c r="BN210" s="125">
        <f t="shared" si="23"/>
        <v>0</v>
      </c>
      <c r="BP210" s="79"/>
      <c r="BQ210" s="79"/>
      <c r="BR210" s="79"/>
      <c r="BS210" s="79"/>
    </row>
    <row r="211" spans="4:71" ht="12.75">
      <c r="D211" s="116" t="str">
        <f>VLOOKUP(E211,'PCWA Site Type'!$A$2:$C$42,3)</f>
        <v>lg</v>
      </c>
      <c r="E211" s="6">
        <v>38</v>
      </c>
      <c r="F211" s="79" t="s">
        <v>429</v>
      </c>
      <c r="G211" s="80">
        <v>39318</v>
      </c>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87">
        <v>3</v>
      </c>
      <c r="AG211" s="82">
        <v>39318</v>
      </c>
      <c r="AH211" s="90" t="s">
        <v>142</v>
      </c>
      <c r="AI211" s="87" t="s">
        <v>142</v>
      </c>
      <c r="AJ211" s="90">
        <v>1</v>
      </c>
      <c r="AK211" s="79">
        <v>35</v>
      </c>
      <c r="AL211" s="79">
        <v>3</v>
      </c>
      <c r="AM211" s="79" t="s">
        <v>103</v>
      </c>
      <c r="AN211" s="79" t="s">
        <v>203</v>
      </c>
      <c r="AO211" s="79">
        <v>1</v>
      </c>
      <c r="AP211" s="85">
        <v>0</v>
      </c>
      <c r="AQ211" s="79" t="s">
        <v>160</v>
      </c>
      <c r="AR211" s="79" t="s">
        <v>54</v>
      </c>
      <c r="AS211" s="128">
        <v>0.42640000000000006</v>
      </c>
      <c r="AT211" s="85"/>
      <c r="AU211" s="85">
        <v>0</v>
      </c>
      <c r="AV211" s="92">
        <v>0</v>
      </c>
      <c r="AW211" s="79">
        <v>21.5</v>
      </c>
      <c r="AX211" s="79"/>
      <c r="AY211" s="79"/>
      <c r="AZ211" s="79" t="s">
        <v>469</v>
      </c>
      <c r="BA211" s="79"/>
      <c r="BB211" s="79"/>
      <c r="BC211" s="79"/>
      <c r="BD211" s="79"/>
      <c r="BE211" s="116">
        <f t="shared" si="20"/>
        <v>0.42640000000000006</v>
      </c>
      <c r="BF211" s="116">
        <f t="shared" si="21"/>
        <v>0</v>
      </c>
      <c r="BK211" s="125"/>
      <c r="BM211" s="125">
        <f t="shared" si="22"/>
        <v>0.42640000000000006</v>
      </c>
      <c r="BN211" s="125">
        <f t="shared" si="23"/>
        <v>0</v>
      </c>
      <c r="BP211" s="79"/>
      <c r="BQ211" s="79"/>
      <c r="BR211" s="79"/>
      <c r="BS211" s="79"/>
    </row>
    <row r="212" spans="4:71" ht="12.75">
      <c r="D212" s="116" t="str">
        <f>VLOOKUP(E212,'PCWA Site Type'!$A$2:$C$42,3)</f>
        <v>lg</v>
      </c>
      <c r="E212" s="6">
        <v>38</v>
      </c>
      <c r="F212" s="79" t="s">
        <v>429</v>
      </c>
      <c r="G212" s="80">
        <v>39318</v>
      </c>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87">
        <v>3</v>
      </c>
      <c r="AG212" s="82">
        <v>39318</v>
      </c>
      <c r="AH212" s="90" t="s">
        <v>142</v>
      </c>
      <c r="AI212" s="87" t="s">
        <v>142</v>
      </c>
      <c r="AJ212" s="90">
        <v>4</v>
      </c>
      <c r="AK212" s="79"/>
      <c r="AL212" s="79">
        <v>3</v>
      </c>
      <c r="AM212" s="79" t="s">
        <v>165</v>
      </c>
      <c r="AN212" s="79" t="s">
        <v>203</v>
      </c>
      <c r="AO212" s="79">
        <v>1</v>
      </c>
      <c r="AP212" s="85">
        <v>0</v>
      </c>
      <c r="AQ212" s="79" t="s">
        <v>54</v>
      </c>
      <c r="AR212" s="79" t="s">
        <v>54</v>
      </c>
      <c r="AS212" s="128">
        <v>0.1312</v>
      </c>
      <c r="AT212" s="85"/>
      <c r="AU212" s="85">
        <v>0</v>
      </c>
      <c r="AV212" s="92">
        <v>0</v>
      </c>
      <c r="AW212" s="79">
        <v>24.5</v>
      </c>
      <c r="AX212" s="79"/>
      <c r="AY212" s="79"/>
      <c r="AZ212" s="79" t="s">
        <v>470</v>
      </c>
      <c r="BA212" s="79"/>
      <c r="BB212" s="79"/>
      <c r="BC212" s="79"/>
      <c r="BD212" s="79"/>
      <c r="BE212" s="116">
        <f t="shared" si="20"/>
        <v>0.1312</v>
      </c>
      <c r="BF212" s="116">
        <f t="shared" si="21"/>
        <v>0</v>
      </c>
      <c r="BK212" s="125"/>
      <c r="BM212" s="125">
        <f t="shared" si="22"/>
        <v>0.1312</v>
      </c>
      <c r="BN212" s="125">
        <f t="shared" si="23"/>
        <v>0</v>
      </c>
      <c r="BP212" s="79"/>
      <c r="BQ212" s="79"/>
      <c r="BR212" s="79"/>
      <c r="BS212" s="79"/>
    </row>
    <row r="213" spans="4:71" ht="12.75">
      <c r="D213" s="116" t="str">
        <f>VLOOKUP(E213,'PCWA Site Type'!$A$2:$C$42,3)</f>
        <v>lg</v>
      </c>
      <c r="E213" s="6">
        <v>38</v>
      </c>
      <c r="F213" s="79" t="s">
        <v>429</v>
      </c>
      <c r="G213" s="80">
        <v>39318</v>
      </c>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87">
        <v>3</v>
      </c>
      <c r="AG213" s="82">
        <v>39318</v>
      </c>
      <c r="AH213" s="90" t="s">
        <v>142</v>
      </c>
      <c r="AI213" s="87" t="s">
        <v>142</v>
      </c>
      <c r="AJ213" s="90">
        <v>2</v>
      </c>
      <c r="AK213" s="79"/>
      <c r="AL213" s="79">
        <v>3</v>
      </c>
      <c r="AM213" s="79" t="s">
        <v>103</v>
      </c>
      <c r="AN213" s="79" t="s">
        <v>203</v>
      </c>
      <c r="AO213" s="79">
        <v>1</v>
      </c>
      <c r="AP213" s="85">
        <v>0</v>
      </c>
      <c r="AQ213" s="79" t="s">
        <v>467</v>
      </c>
      <c r="AR213" s="79" t="s">
        <v>106</v>
      </c>
      <c r="AS213" s="128">
        <v>0.0656</v>
      </c>
      <c r="AT213" s="85"/>
      <c r="AU213" s="85">
        <v>0</v>
      </c>
      <c r="AV213" s="92">
        <v>0</v>
      </c>
      <c r="AW213" s="79">
        <v>25</v>
      </c>
      <c r="AX213" s="79"/>
      <c r="AY213" s="79"/>
      <c r="AZ213" s="79" t="s">
        <v>471</v>
      </c>
      <c r="BA213" s="79"/>
      <c r="BB213" s="79"/>
      <c r="BC213" s="79"/>
      <c r="BD213" s="79"/>
      <c r="BE213" s="116">
        <f t="shared" si="20"/>
        <v>0.0656</v>
      </c>
      <c r="BF213" s="116">
        <f t="shared" si="21"/>
        <v>0</v>
      </c>
      <c r="BK213" s="125"/>
      <c r="BM213" s="125">
        <f t="shared" si="22"/>
        <v>0.0656</v>
      </c>
      <c r="BN213" s="125">
        <f t="shared" si="23"/>
        <v>0</v>
      </c>
      <c r="BP213" s="79"/>
      <c r="BQ213" s="79"/>
      <c r="BR213" s="79"/>
      <c r="BS213" s="79"/>
    </row>
    <row r="214" spans="4:71" ht="12.75">
      <c r="D214" s="116" t="str">
        <f>VLOOKUP(E214,'PCWA Site Type'!$A$2:$C$42,3)</f>
        <v>lg</v>
      </c>
      <c r="E214" s="6">
        <v>38</v>
      </c>
      <c r="F214" s="79" t="s">
        <v>429</v>
      </c>
      <c r="G214" s="80">
        <v>39318</v>
      </c>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87">
        <v>3</v>
      </c>
      <c r="AG214" s="82">
        <v>39318</v>
      </c>
      <c r="AH214" s="90" t="s">
        <v>142</v>
      </c>
      <c r="AI214" s="87" t="s">
        <v>142</v>
      </c>
      <c r="AJ214" s="90">
        <v>1</v>
      </c>
      <c r="AK214" s="79">
        <v>40</v>
      </c>
      <c r="AL214" s="79">
        <v>3</v>
      </c>
      <c r="AM214" s="79" t="s">
        <v>103</v>
      </c>
      <c r="AN214" s="79" t="s">
        <v>203</v>
      </c>
      <c r="AO214" s="79">
        <v>1</v>
      </c>
      <c r="AP214" s="85">
        <v>0</v>
      </c>
      <c r="AQ214" s="79" t="s">
        <v>54</v>
      </c>
      <c r="AR214" s="79" t="s">
        <v>54</v>
      </c>
      <c r="AS214" s="128">
        <v>0.39360000000000006</v>
      </c>
      <c r="AT214" s="85"/>
      <c r="AU214" s="85">
        <v>0</v>
      </c>
      <c r="AV214" s="92">
        <v>0</v>
      </c>
      <c r="AW214" s="79">
        <v>22</v>
      </c>
      <c r="AX214" s="79"/>
      <c r="AY214" s="79"/>
      <c r="AZ214" s="79" t="s">
        <v>471</v>
      </c>
      <c r="BA214" s="79"/>
      <c r="BB214" s="79"/>
      <c r="BC214" s="79"/>
      <c r="BD214" s="79"/>
      <c r="BE214" s="116">
        <f t="shared" si="20"/>
        <v>0.39360000000000006</v>
      </c>
      <c r="BF214" s="116">
        <f t="shared" si="21"/>
        <v>0</v>
      </c>
      <c r="BK214" s="125"/>
      <c r="BM214" s="125">
        <f t="shared" si="22"/>
        <v>0.39360000000000006</v>
      </c>
      <c r="BN214" s="125">
        <f t="shared" si="23"/>
        <v>0</v>
      </c>
      <c r="BP214" s="79"/>
      <c r="BQ214" s="79"/>
      <c r="BR214" s="87"/>
      <c r="BS214" s="79"/>
    </row>
    <row r="215" spans="4:71" ht="12.75">
      <c r="D215" s="116" t="str">
        <f>VLOOKUP(E215,'PCWA Site Type'!$A$2:$C$42,3)</f>
        <v>lg</v>
      </c>
      <c r="E215" s="6">
        <v>38</v>
      </c>
      <c r="F215" s="79" t="s">
        <v>429</v>
      </c>
      <c r="G215" s="80">
        <v>39318</v>
      </c>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87">
        <v>3</v>
      </c>
      <c r="AG215" s="82">
        <v>39318</v>
      </c>
      <c r="AH215" s="90" t="s">
        <v>142</v>
      </c>
      <c r="AI215" s="87" t="s">
        <v>142</v>
      </c>
      <c r="AJ215" s="90">
        <v>2</v>
      </c>
      <c r="AK215" s="79"/>
      <c r="AL215" s="79">
        <v>3</v>
      </c>
      <c r="AM215" s="79" t="s">
        <v>103</v>
      </c>
      <c r="AN215" s="79" t="s">
        <v>203</v>
      </c>
      <c r="AO215" s="79">
        <v>1</v>
      </c>
      <c r="AP215" s="85">
        <v>0</v>
      </c>
      <c r="AQ215" s="79" t="s">
        <v>164</v>
      </c>
      <c r="AR215" s="79" t="s">
        <v>54</v>
      </c>
      <c r="AS215" s="128">
        <v>0.328</v>
      </c>
      <c r="AT215" s="85"/>
      <c r="AU215" s="85">
        <v>0</v>
      </c>
      <c r="AV215" s="92">
        <v>0</v>
      </c>
      <c r="AW215" s="79">
        <v>22</v>
      </c>
      <c r="AX215" s="79"/>
      <c r="AY215" s="79"/>
      <c r="AZ215" s="79" t="s">
        <v>471</v>
      </c>
      <c r="BA215" s="79"/>
      <c r="BB215" s="79"/>
      <c r="BC215" s="79"/>
      <c r="BD215" s="79"/>
      <c r="BE215" s="116">
        <f t="shared" si="20"/>
        <v>0.328</v>
      </c>
      <c r="BF215" s="116">
        <f t="shared" si="21"/>
        <v>0</v>
      </c>
      <c r="BK215" s="125"/>
      <c r="BM215" s="125">
        <f t="shared" si="22"/>
        <v>0.328</v>
      </c>
      <c r="BN215" s="125">
        <f t="shared" si="23"/>
        <v>0</v>
      </c>
      <c r="BP215" s="79"/>
      <c r="BQ215" s="79"/>
      <c r="BS215" s="79"/>
    </row>
    <row r="216" spans="4:71" ht="12.75">
      <c r="D216" s="116" t="str">
        <f>VLOOKUP(E216,'PCWA Site Type'!$A$2:$C$42,3)</f>
        <v>lg</v>
      </c>
      <c r="E216" s="6">
        <v>38</v>
      </c>
      <c r="F216" s="79" t="s">
        <v>429</v>
      </c>
      <c r="G216" s="80">
        <v>39318</v>
      </c>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87">
        <v>3</v>
      </c>
      <c r="AG216" s="82">
        <v>39318</v>
      </c>
      <c r="AH216" s="90" t="s">
        <v>142</v>
      </c>
      <c r="AI216" s="87" t="s">
        <v>142</v>
      </c>
      <c r="AJ216" s="90">
        <v>4</v>
      </c>
      <c r="AK216" s="79"/>
      <c r="AL216" s="79">
        <v>3</v>
      </c>
      <c r="AM216" s="79" t="s">
        <v>103</v>
      </c>
      <c r="AN216" s="79" t="s">
        <v>203</v>
      </c>
      <c r="AO216" s="79">
        <v>1</v>
      </c>
      <c r="AP216" s="85">
        <v>0</v>
      </c>
      <c r="AQ216" s="79" t="s">
        <v>164</v>
      </c>
      <c r="AR216" s="79" t="s">
        <v>54</v>
      </c>
      <c r="AS216" s="128">
        <v>0.2624</v>
      </c>
      <c r="AT216" s="85"/>
      <c r="AU216" s="85">
        <v>0</v>
      </c>
      <c r="AV216" s="92">
        <v>0</v>
      </c>
      <c r="AW216" s="79">
        <v>22</v>
      </c>
      <c r="AX216" s="79"/>
      <c r="AY216" s="79"/>
      <c r="AZ216" s="79" t="s">
        <v>471</v>
      </c>
      <c r="BA216" s="79"/>
      <c r="BB216" s="79"/>
      <c r="BC216" s="79"/>
      <c r="BD216" s="79"/>
      <c r="BE216" s="116">
        <f t="shared" si="20"/>
        <v>0.2624</v>
      </c>
      <c r="BF216" s="116">
        <f t="shared" si="21"/>
        <v>0</v>
      </c>
      <c r="BK216" s="125"/>
      <c r="BM216" s="125">
        <f t="shared" si="22"/>
        <v>0.2624</v>
      </c>
      <c r="BN216" s="125">
        <f t="shared" si="23"/>
        <v>0</v>
      </c>
      <c r="BP216" s="79"/>
      <c r="BQ216" s="79"/>
      <c r="BS216" s="79"/>
    </row>
    <row r="217" spans="4:71" ht="12.75">
      <c r="D217" s="116" t="str">
        <f>VLOOKUP(E217,'PCWA Site Type'!$A$2:$C$42,3)</f>
        <v>lg</v>
      </c>
      <c r="E217" s="6">
        <v>38</v>
      </c>
      <c r="F217" s="79" t="s">
        <v>429</v>
      </c>
      <c r="G217" s="80">
        <v>39318</v>
      </c>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87">
        <v>3</v>
      </c>
      <c r="AG217" s="82">
        <v>39318</v>
      </c>
      <c r="AH217" s="90" t="s">
        <v>142</v>
      </c>
      <c r="AI217" s="87" t="s">
        <v>142</v>
      </c>
      <c r="AJ217" s="90">
        <v>1</v>
      </c>
      <c r="AK217" s="79"/>
      <c r="AL217" s="79">
        <v>4</v>
      </c>
      <c r="AM217" s="79" t="s">
        <v>165</v>
      </c>
      <c r="AN217" s="79" t="s">
        <v>53</v>
      </c>
      <c r="AO217" s="79">
        <v>1</v>
      </c>
      <c r="AP217" s="85">
        <v>0</v>
      </c>
      <c r="AQ217" s="79" t="s">
        <v>467</v>
      </c>
      <c r="AR217" s="79" t="s">
        <v>52</v>
      </c>
      <c r="AS217" s="128">
        <v>0.328</v>
      </c>
      <c r="AT217" s="85"/>
      <c r="AU217" s="85">
        <v>0</v>
      </c>
      <c r="AV217" s="92">
        <v>0</v>
      </c>
      <c r="AW217" s="79">
        <v>22</v>
      </c>
      <c r="AX217" s="79"/>
      <c r="AY217" s="79"/>
      <c r="AZ217" s="79" t="s">
        <v>472</v>
      </c>
      <c r="BA217" s="79"/>
      <c r="BB217" s="79"/>
      <c r="BC217" s="79"/>
      <c r="BD217" s="79"/>
      <c r="BE217" s="116">
        <f t="shared" si="20"/>
        <v>0.328</v>
      </c>
      <c r="BF217" s="116">
        <f t="shared" si="21"/>
        <v>0</v>
      </c>
      <c r="BK217" s="125"/>
      <c r="BM217" s="125">
        <f t="shared" si="22"/>
        <v>0.328</v>
      </c>
      <c r="BN217" s="125">
        <f t="shared" si="23"/>
        <v>0</v>
      </c>
      <c r="BP217" s="79"/>
      <c r="BQ217" s="79"/>
      <c r="BS217" s="79"/>
    </row>
    <row r="218" spans="4:71" ht="12.75">
      <c r="D218" s="116" t="str">
        <f>VLOOKUP(E218,'PCWA Site Type'!$A$2:$C$42,3)</f>
        <v>lg</v>
      </c>
      <c r="E218" s="6">
        <v>38</v>
      </c>
      <c r="F218" s="79" t="s">
        <v>429</v>
      </c>
      <c r="G218" s="80">
        <v>39318</v>
      </c>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87">
        <v>3</v>
      </c>
      <c r="AG218" s="82">
        <v>39318</v>
      </c>
      <c r="AH218" s="90" t="s">
        <v>142</v>
      </c>
      <c r="AI218" s="87" t="s">
        <v>142</v>
      </c>
      <c r="AJ218" s="90">
        <v>1</v>
      </c>
      <c r="AK218" s="79"/>
      <c r="AL218" s="79">
        <v>4</v>
      </c>
      <c r="AM218" s="79" t="s">
        <v>165</v>
      </c>
      <c r="AN218" s="79" t="s">
        <v>203</v>
      </c>
      <c r="AO218" s="79">
        <v>1</v>
      </c>
      <c r="AP218" s="85">
        <v>0</v>
      </c>
      <c r="AQ218" s="79" t="s">
        <v>467</v>
      </c>
      <c r="AR218" s="79" t="s">
        <v>106</v>
      </c>
      <c r="AS218" s="128">
        <v>0.49200000000000005</v>
      </c>
      <c r="AT218" s="85"/>
      <c r="AU218" s="85">
        <v>0</v>
      </c>
      <c r="AV218" s="92">
        <v>0</v>
      </c>
      <c r="AW218" s="79">
        <v>22</v>
      </c>
      <c r="AX218" s="79"/>
      <c r="AY218" s="79"/>
      <c r="AZ218" s="79" t="s">
        <v>473</v>
      </c>
      <c r="BA218" s="79"/>
      <c r="BB218" s="79"/>
      <c r="BC218" s="79"/>
      <c r="BD218" s="79"/>
      <c r="BE218" s="116">
        <f t="shared" si="20"/>
        <v>0.49200000000000005</v>
      </c>
      <c r="BF218" s="116">
        <f t="shared" si="21"/>
        <v>0</v>
      </c>
      <c r="BK218" s="125"/>
      <c r="BM218" s="125">
        <f t="shared" si="22"/>
        <v>0.49200000000000005</v>
      </c>
      <c r="BN218" s="125">
        <f t="shared" si="23"/>
        <v>0</v>
      </c>
      <c r="BP218" s="79"/>
      <c r="BQ218" s="79"/>
      <c r="BS218" s="79"/>
    </row>
    <row r="219" spans="4:71" ht="12.75">
      <c r="D219" s="116" t="str">
        <f>VLOOKUP(E219,'PCWA Site Type'!$A$2:$C$42,3)</f>
        <v>lg</v>
      </c>
      <c r="E219" s="6">
        <v>38</v>
      </c>
      <c r="F219" s="79" t="s">
        <v>429</v>
      </c>
      <c r="G219" s="80">
        <v>39318</v>
      </c>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87">
        <v>3</v>
      </c>
      <c r="AG219" s="82">
        <v>39318</v>
      </c>
      <c r="AH219" s="90" t="s">
        <v>142</v>
      </c>
      <c r="AI219" s="87" t="s">
        <v>142</v>
      </c>
      <c r="AJ219" s="90">
        <v>1</v>
      </c>
      <c r="AK219" s="79"/>
      <c r="AL219" s="79">
        <v>3</v>
      </c>
      <c r="AM219" s="79" t="s">
        <v>70</v>
      </c>
      <c r="AN219" s="79" t="s">
        <v>70</v>
      </c>
      <c r="AO219" s="79">
        <v>1</v>
      </c>
      <c r="AP219" s="85">
        <v>0</v>
      </c>
      <c r="AQ219" s="79" t="s">
        <v>70</v>
      </c>
      <c r="AR219" s="79" t="s">
        <v>106</v>
      </c>
      <c r="AS219" s="128">
        <v>0.1312</v>
      </c>
      <c r="AT219" s="85"/>
      <c r="AU219" s="85">
        <v>0</v>
      </c>
      <c r="AV219" s="92">
        <v>0</v>
      </c>
      <c r="AW219" s="79">
        <v>22</v>
      </c>
      <c r="AX219" s="79"/>
      <c r="AY219" s="79"/>
      <c r="AZ219" s="79" t="s">
        <v>474</v>
      </c>
      <c r="BA219" s="79"/>
      <c r="BB219" s="79"/>
      <c r="BC219" s="79"/>
      <c r="BD219" s="79"/>
      <c r="BE219" s="116">
        <f t="shared" si="20"/>
        <v>0.1312</v>
      </c>
      <c r="BF219" s="116">
        <f t="shared" si="21"/>
        <v>0</v>
      </c>
      <c r="BK219" s="125"/>
      <c r="BM219" s="125">
        <f t="shared" si="22"/>
        <v>0.1312</v>
      </c>
      <c r="BN219" s="125">
        <f t="shared" si="23"/>
        <v>0</v>
      </c>
      <c r="BP219" s="79"/>
      <c r="BQ219" s="79"/>
      <c r="BS219" s="79"/>
    </row>
    <row r="220" spans="4:71" ht="12.75">
      <c r="D220" s="116" t="str">
        <f>VLOOKUP(E220,'PCWA Site Type'!$A$2:$C$42,3)</f>
        <v>lg</v>
      </c>
      <c r="E220" s="6">
        <v>39</v>
      </c>
      <c r="F220" s="79" t="s">
        <v>475</v>
      </c>
      <c r="G220" s="80">
        <v>39244</v>
      </c>
      <c r="H220" s="79" t="s">
        <v>477</v>
      </c>
      <c r="I220" s="79">
        <v>4321282</v>
      </c>
      <c r="J220" s="79">
        <v>696374</v>
      </c>
      <c r="K220" s="79">
        <v>107</v>
      </c>
      <c r="L220" s="79" t="s">
        <v>58</v>
      </c>
      <c r="M220" s="79"/>
      <c r="N220" s="79"/>
      <c r="O220" s="79"/>
      <c r="P220" s="79">
        <v>4321219</v>
      </c>
      <c r="Q220" s="79">
        <v>696591</v>
      </c>
      <c r="R220" s="79">
        <v>109</v>
      </c>
      <c r="S220" s="79"/>
      <c r="T220" s="81">
        <v>0.5833333333333334</v>
      </c>
      <c r="U220" s="81">
        <v>0.6215277777777778</v>
      </c>
      <c r="V220" s="79" t="s">
        <v>112</v>
      </c>
      <c r="W220" s="79">
        <v>33</v>
      </c>
      <c r="X220" s="79">
        <v>19</v>
      </c>
      <c r="Y220" s="79">
        <v>20</v>
      </c>
      <c r="Z220" s="79">
        <v>33</v>
      </c>
      <c r="AA220" s="79">
        <v>20</v>
      </c>
      <c r="AB220" s="79">
        <v>20</v>
      </c>
      <c r="AC220" s="79"/>
      <c r="AD220" s="79"/>
      <c r="AE220" s="79"/>
      <c r="AF220" s="79">
        <v>2</v>
      </c>
      <c r="AG220" s="82">
        <v>39244</v>
      </c>
      <c r="AH220" s="83" t="s">
        <v>142</v>
      </c>
      <c r="AI220" s="79" t="s">
        <v>142</v>
      </c>
      <c r="AJ220" s="83">
        <v>12</v>
      </c>
      <c r="AK220" s="79">
        <v>20</v>
      </c>
      <c r="AL220" s="79"/>
      <c r="AM220" s="79" t="s">
        <v>165</v>
      </c>
      <c r="AN220" s="79" t="s">
        <v>478</v>
      </c>
      <c r="AO220" s="79"/>
      <c r="AP220" s="79"/>
      <c r="AQ220" s="79"/>
      <c r="AR220" s="79"/>
      <c r="AS220" s="79"/>
      <c r="AT220" s="85"/>
      <c r="AU220" s="85"/>
      <c r="AV220" s="85">
        <v>0</v>
      </c>
      <c r="AW220" s="79">
        <v>20</v>
      </c>
      <c r="AX220" s="79" t="s">
        <v>479</v>
      </c>
      <c r="AY220" s="79"/>
      <c r="AZ220" s="79" t="s">
        <v>480</v>
      </c>
      <c r="BA220" s="79"/>
      <c r="BB220" s="114"/>
      <c r="BC220" s="114"/>
      <c r="BD220" s="114"/>
      <c r="BE220" s="116">
        <f t="shared" si="20"/>
      </c>
      <c r="BF220" s="116">
        <f t="shared" si="21"/>
      </c>
      <c r="BJ220" s="116">
        <f>AS220</f>
        <v>0</v>
      </c>
      <c r="BK220" s="125">
        <f>AU220</f>
        <v>0</v>
      </c>
      <c r="BM220" s="125">
        <f t="shared" si="22"/>
      </c>
      <c r="BN220" s="125">
        <f t="shared" si="23"/>
      </c>
      <c r="BP220" s="79"/>
      <c r="BQ220" s="79"/>
      <c r="BS220" s="79"/>
    </row>
    <row r="221" spans="4:71" ht="12.75">
      <c r="D221" s="116" t="str">
        <f>VLOOKUP(E221,'PCWA Site Type'!$A$2:$C$42,3)</f>
        <v>lg</v>
      </c>
      <c r="E221" s="6">
        <v>39</v>
      </c>
      <c r="F221" s="79" t="s">
        <v>475</v>
      </c>
      <c r="G221" s="86">
        <v>39244</v>
      </c>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v>2</v>
      </c>
      <c r="AG221" s="89">
        <v>39244</v>
      </c>
      <c r="AH221" s="90" t="s">
        <v>142</v>
      </c>
      <c r="AI221" s="87" t="s">
        <v>142</v>
      </c>
      <c r="AJ221" s="90">
        <v>10</v>
      </c>
      <c r="AK221" s="87">
        <v>20</v>
      </c>
      <c r="AL221" s="87"/>
      <c r="AM221" s="87" t="s">
        <v>56</v>
      </c>
      <c r="AN221" s="87" t="s">
        <v>93</v>
      </c>
      <c r="AO221" s="87">
        <v>0</v>
      </c>
      <c r="AP221" s="92" t="s">
        <v>483</v>
      </c>
      <c r="AQ221" s="87" t="s">
        <v>54</v>
      </c>
      <c r="AR221" s="87"/>
      <c r="AS221" s="87"/>
      <c r="AT221" s="92"/>
      <c r="AU221" s="92">
        <v>0</v>
      </c>
      <c r="AV221" s="92">
        <v>0</v>
      </c>
      <c r="AW221" s="87">
        <v>19</v>
      </c>
      <c r="AX221" s="87" t="s">
        <v>484</v>
      </c>
      <c r="AY221" s="87"/>
      <c r="AZ221" s="87" t="s">
        <v>485</v>
      </c>
      <c r="BA221" s="87"/>
      <c r="BB221" s="114"/>
      <c r="BC221" s="114"/>
      <c r="BD221" s="114"/>
      <c r="BE221" s="116">
        <f t="shared" si="20"/>
      </c>
      <c r="BF221" s="116">
        <f t="shared" si="21"/>
      </c>
      <c r="BJ221" s="116">
        <f>AS221</f>
        <v>0</v>
      </c>
      <c r="BK221" s="125">
        <f>AU221</f>
        <v>0</v>
      </c>
      <c r="BM221" s="125">
        <f t="shared" si="22"/>
      </c>
      <c r="BN221" s="125">
        <f t="shared" si="23"/>
      </c>
      <c r="BP221" s="79"/>
      <c r="BQ221" s="79"/>
      <c r="BR221" s="79"/>
      <c r="BS221" s="79"/>
    </row>
    <row r="222" spans="4:71" ht="12.75">
      <c r="D222" s="116" t="str">
        <f>VLOOKUP(E222,'PCWA Site Type'!$A$2:$C$42,3)</f>
        <v>lg</v>
      </c>
      <c r="E222" s="6">
        <v>39</v>
      </c>
      <c r="F222" s="79" t="s">
        <v>475</v>
      </c>
      <c r="G222" s="80">
        <v>39318</v>
      </c>
      <c r="H222" s="87"/>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87">
        <v>3</v>
      </c>
      <c r="AG222" s="82">
        <v>39318</v>
      </c>
      <c r="AH222" s="83" t="s">
        <v>142</v>
      </c>
      <c r="AI222" s="79" t="s">
        <v>142</v>
      </c>
      <c r="AJ222" s="83">
        <v>1</v>
      </c>
      <c r="AK222" s="79"/>
      <c r="AL222" s="79">
        <v>5</v>
      </c>
      <c r="AM222" s="79" t="s">
        <v>56</v>
      </c>
      <c r="AN222" s="79" t="s">
        <v>53</v>
      </c>
      <c r="AO222" s="79">
        <v>2</v>
      </c>
      <c r="AP222" s="85">
        <v>0.1</v>
      </c>
      <c r="AQ222" s="79" t="s">
        <v>54</v>
      </c>
      <c r="AR222" s="79" t="s">
        <v>54</v>
      </c>
      <c r="AS222" s="128">
        <v>0.39360000000000006</v>
      </c>
      <c r="AT222" s="85"/>
      <c r="AU222" s="85">
        <v>0</v>
      </c>
      <c r="AV222" s="92">
        <v>0</v>
      </c>
      <c r="AW222" s="79">
        <v>24.5</v>
      </c>
      <c r="AX222" s="79"/>
      <c r="AY222" s="79"/>
      <c r="AZ222" s="79" t="s">
        <v>486</v>
      </c>
      <c r="BA222" s="79"/>
      <c r="BB222" s="79"/>
      <c r="BC222" s="79"/>
      <c r="BD222" s="79"/>
      <c r="BE222" s="116">
        <f t="shared" si="20"/>
        <v>0.39360000000000006</v>
      </c>
      <c r="BF222" s="116">
        <f t="shared" si="21"/>
        <v>0</v>
      </c>
      <c r="BK222" s="125"/>
      <c r="BM222" s="125">
        <f t="shared" si="22"/>
        <v>0.39360000000000006</v>
      </c>
      <c r="BN222" s="125">
        <f t="shared" si="23"/>
        <v>0</v>
      </c>
      <c r="BP222" s="79"/>
      <c r="BQ222" s="79"/>
      <c r="BR222" s="79"/>
      <c r="BS222" s="79"/>
    </row>
    <row r="223" spans="4:71" ht="12.75">
      <c r="D223" s="116" t="str">
        <f>VLOOKUP(E223,'PCWA Site Type'!$A$2:$C$42,3)</f>
        <v>lg</v>
      </c>
      <c r="E223" s="6">
        <v>39</v>
      </c>
      <c r="F223" s="79" t="s">
        <v>475</v>
      </c>
      <c r="G223" s="80">
        <v>39318</v>
      </c>
      <c r="H223" s="87"/>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87">
        <v>3</v>
      </c>
      <c r="AG223" s="82">
        <v>39318</v>
      </c>
      <c r="AH223" s="83" t="s">
        <v>142</v>
      </c>
      <c r="AI223" s="79" t="s">
        <v>142</v>
      </c>
      <c r="AJ223" s="83">
        <v>5</v>
      </c>
      <c r="AK223" s="79"/>
      <c r="AL223" s="79">
        <v>4</v>
      </c>
      <c r="AM223" s="79" t="s">
        <v>56</v>
      </c>
      <c r="AN223" s="79" t="s">
        <v>53</v>
      </c>
      <c r="AO223" s="79">
        <v>2</v>
      </c>
      <c r="AP223" s="85">
        <v>0.1</v>
      </c>
      <c r="AQ223" s="79" t="s">
        <v>54</v>
      </c>
      <c r="AR223" s="79" t="s">
        <v>54</v>
      </c>
      <c r="AS223" s="128">
        <v>0.39360000000000006</v>
      </c>
      <c r="AT223" s="85"/>
      <c r="AU223" s="85">
        <v>0</v>
      </c>
      <c r="AV223" s="92">
        <v>0</v>
      </c>
      <c r="AW223" s="79">
        <v>24.5</v>
      </c>
      <c r="AX223" s="79"/>
      <c r="AY223" s="79" t="s">
        <v>486</v>
      </c>
      <c r="AZ223" s="79" t="s">
        <v>487</v>
      </c>
      <c r="BA223" s="79"/>
      <c r="BB223" s="79"/>
      <c r="BC223" s="79"/>
      <c r="BD223" s="79"/>
      <c r="BE223" s="116">
        <f t="shared" si="20"/>
        <v>0.39360000000000006</v>
      </c>
      <c r="BF223" s="116">
        <f t="shared" si="21"/>
        <v>0</v>
      </c>
      <c r="BK223" s="125"/>
      <c r="BM223" s="125">
        <f t="shared" si="22"/>
        <v>0.39360000000000006</v>
      </c>
      <c r="BN223" s="125">
        <f t="shared" si="23"/>
        <v>0</v>
      </c>
      <c r="BP223" s="79"/>
      <c r="BQ223" s="79"/>
      <c r="BR223" s="79"/>
      <c r="BS223" s="79"/>
    </row>
    <row r="224" spans="4:71" ht="12.75">
      <c r="D224" s="116" t="str">
        <f>VLOOKUP(E224,'PCWA Site Type'!$A$2:$C$42,3)</f>
        <v>lg</v>
      </c>
      <c r="E224" s="6">
        <v>39</v>
      </c>
      <c r="F224" s="79" t="s">
        <v>475</v>
      </c>
      <c r="G224" s="80">
        <v>39318</v>
      </c>
      <c r="H224" s="87"/>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87">
        <v>3</v>
      </c>
      <c r="AG224" s="82">
        <v>39318</v>
      </c>
      <c r="AH224" s="83" t="s">
        <v>142</v>
      </c>
      <c r="AI224" s="79" t="s">
        <v>142</v>
      </c>
      <c r="AJ224" s="83">
        <v>2</v>
      </c>
      <c r="AK224" s="79"/>
      <c r="AL224" s="79">
        <v>4</v>
      </c>
      <c r="AM224" s="79" t="s">
        <v>56</v>
      </c>
      <c r="AN224" s="79" t="s">
        <v>53</v>
      </c>
      <c r="AO224" s="79">
        <v>1</v>
      </c>
      <c r="AP224" s="85">
        <v>0.1</v>
      </c>
      <c r="AQ224" s="79" t="s">
        <v>427</v>
      </c>
      <c r="AR224" s="79" t="s">
        <v>106</v>
      </c>
      <c r="AS224" s="128">
        <v>0.49200000000000005</v>
      </c>
      <c r="AT224" s="85"/>
      <c r="AU224" s="85">
        <v>0</v>
      </c>
      <c r="AV224" s="92">
        <v>0</v>
      </c>
      <c r="AW224" s="79">
        <v>24.5</v>
      </c>
      <c r="AX224" s="79"/>
      <c r="AY224" s="79"/>
      <c r="AZ224" s="79"/>
      <c r="BA224" s="79"/>
      <c r="BB224" s="79"/>
      <c r="BC224" s="79"/>
      <c r="BD224" s="79"/>
      <c r="BE224" s="116">
        <f t="shared" si="20"/>
        <v>0.49200000000000005</v>
      </c>
      <c r="BF224" s="116">
        <f t="shared" si="21"/>
        <v>0</v>
      </c>
      <c r="BK224" s="125"/>
      <c r="BM224" s="125">
        <f t="shared" si="22"/>
        <v>0.49200000000000005</v>
      </c>
      <c r="BN224" s="125">
        <f t="shared" si="23"/>
        <v>0</v>
      </c>
      <c r="BP224" s="79"/>
      <c r="BQ224" s="79"/>
      <c r="BR224" s="79"/>
      <c r="BS224" s="79"/>
    </row>
    <row r="225" spans="4:71" ht="12.75">
      <c r="D225" s="116" t="str">
        <f>VLOOKUP(E225,'PCWA Site Type'!$A$2:$C$42,3)</f>
        <v>lg</v>
      </c>
      <c r="E225" s="6">
        <v>39</v>
      </c>
      <c r="F225" s="79" t="s">
        <v>475</v>
      </c>
      <c r="G225" s="80">
        <v>39318</v>
      </c>
      <c r="H225" s="87"/>
      <c r="I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87">
        <v>3</v>
      </c>
      <c r="AG225" s="82">
        <v>39318</v>
      </c>
      <c r="AH225" s="83" t="s">
        <v>142</v>
      </c>
      <c r="AI225" s="79" t="s">
        <v>142</v>
      </c>
      <c r="AJ225" s="83">
        <v>1</v>
      </c>
      <c r="AK225" s="79"/>
      <c r="AL225" s="79">
        <v>3</v>
      </c>
      <c r="AM225" s="79" t="s">
        <v>56</v>
      </c>
      <c r="AN225" s="79" t="s">
        <v>70</v>
      </c>
      <c r="AO225" s="79">
        <v>1</v>
      </c>
      <c r="AP225" s="85">
        <v>0</v>
      </c>
      <c r="AQ225" s="79" t="s">
        <v>70</v>
      </c>
      <c r="AR225" s="79" t="s">
        <v>70</v>
      </c>
      <c r="AS225" s="128">
        <v>0.656</v>
      </c>
      <c r="AT225" s="85"/>
      <c r="AU225" s="85">
        <v>0</v>
      </c>
      <c r="AV225" s="92">
        <v>0</v>
      </c>
      <c r="AW225" s="79">
        <v>24.5</v>
      </c>
      <c r="AX225" s="79"/>
      <c r="AY225" s="79"/>
      <c r="AZ225" s="79" t="s">
        <v>348</v>
      </c>
      <c r="BA225" s="79"/>
      <c r="BB225" s="79"/>
      <c r="BC225" s="79"/>
      <c r="BD225" s="79"/>
      <c r="BE225" s="116">
        <f t="shared" si="20"/>
        <v>0.656</v>
      </c>
      <c r="BF225" s="116">
        <f t="shared" si="21"/>
        <v>0</v>
      </c>
      <c r="BK225" s="125"/>
      <c r="BM225" s="125">
        <f t="shared" si="22"/>
        <v>0.656</v>
      </c>
      <c r="BN225" s="125">
        <f t="shared" si="23"/>
        <v>0</v>
      </c>
      <c r="BP225" s="79"/>
      <c r="BQ225" s="79"/>
      <c r="BR225" s="79"/>
      <c r="BS225" s="79"/>
    </row>
    <row r="226" spans="4:71" ht="12.75">
      <c r="D226" s="116" t="str">
        <f>VLOOKUP(E226,'PCWA Site Type'!$A$2:$C$42,3)</f>
        <v>lg</v>
      </c>
      <c r="E226" s="6">
        <v>39</v>
      </c>
      <c r="F226" s="79" t="s">
        <v>475</v>
      </c>
      <c r="G226" s="80">
        <v>39318</v>
      </c>
      <c r="H226" s="87"/>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87">
        <v>3</v>
      </c>
      <c r="AG226" s="82">
        <v>39318</v>
      </c>
      <c r="AH226" s="83" t="s">
        <v>142</v>
      </c>
      <c r="AI226" s="79" t="s">
        <v>142</v>
      </c>
      <c r="AJ226" s="83">
        <v>1</v>
      </c>
      <c r="AK226" s="79"/>
      <c r="AL226" s="79">
        <v>3</v>
      </c>
      <c r="AM226" s="79" t="s">
        <v>103</v>
      </c>
      <c r="AN226" s="79" t="s">
        <v>488</v>
      </c>
      <c r="AO226" s="79">
        <v>1</v>
      </c>
      <c r="AP226" s="85">
        <v>0</v>
      </c>
      <c r="AQ226" s="79" t="s">
        <v>54</v>
      </c>
      <c r="AR226" s="79" t="s">
        <v>54</v>
      </c>
      <c r="AS226" s="128">
        <v>0.22960000000000003</v>
      </c>
      <c r="AT226" s="85"/>
      <c r="AU226" s="85">
        <v>0</v>
      </c>
      <c r="AV226" s="92">
        <v>0</v>
      </c>
      <c r="AW226" s="79">
        <v>25</v>
      </c>
      <c r="AX226" s="79"/>
      <c r="AY226" s="79"/>
      <c r="AZ226" s="79"/>
      <c r="BA226" s="79"/>
      <c r="BB226" s="79"/>
      <c r="BC226" s="79"/>
      <c r="BD226" s="79"/>
      <c r="BE226" s="116">
        <f t="shared" si="20"/>
        <v>0.22960000000000003</v>
      </c>
      <c r="BF226" s="116">
        <f t="shared" si="21"/>
        <v>0</v>
      </c>
      <c r="BK226" s="125"/>
      <c r="BM226" s="125">
        <f t="shared" si="22"/>
        <v>0.22960000000000003</v>
      </c>
      <c r="BN226" s="125">
        <f t="shared" si="23"/>
        <v>0</v>
      </c>
      <c r="BP226" s="79"/>
      <c r="BQ226" s="79"/>
      <c r="BR226" s="79"/>
      <c r="BS226" s="79"/>
    </row>
    <row r="227" spans="4:71" ht="12.75">
      <c r="D227" s="116" t="str">
        <f>VLOOKUP(E227,'PCWA Site Type'!$A$2:$C$42,3)</f>
        <v>lg</v>
      </c>
      <c r="E227" s="6">
        <v>39</v>
      </c>
      <c r="F227" s="79" t="s">
        <v>475</v>
      </c>
      <c r="G227" s="80">
        <v>39318</v>
      </c>
      <c r="H227" s="87"/>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87">
        <v>3</v>
      </c>
      <c r="AG227" s="82">
        <v>39318</v>
      </c>
      <c r="AH227" s="83" t="s">
        <v>142</v>
      </c>
      <c r="AI227" s="79" t="s">
        <v>142</v>
      </c>
      <c r="AJ227" s="83">
        <v>2</v>
      </c>
      <c r="AK227" s="79"/>
      <c r="AL227" s="79">
        <v>4</v>
      </c>
      <c r="AM227" s="79" t="s">
        <v>103</v>
      </c>
      <c r="AN227" s="79" t="s">
        <v>53</v>
      </c>
      <c r="AO227" s="79">
        <v>1</v>
      </c>
      <c r="AP227" s="85">
        <v>0</v>
      </c>
      <c r="AQ227" s="79" t="s">
        <v>54</v>
      </c>
      <c r="AR227" s="79" t="s">
        <v>54</v>
      </c>
      <c r="AS227" s="128">
        <v>0.19680000000000003</v>
      </c>
      <c r="AT227" s="85"/>
      <c r="AU227" s="85">
        <v>0</v>
      </c>
      <c r="AV227" s="92">
        <v>0</v>
      </c>
      <c r="AW227" s="79">
        <v>25</v>
      </c>
      <c r="AX227" s="79"/>
      <c r="AY227" s="79"/>
      <c r="AZ227" s="79" t="s">
        <v>469</v>
      </c>
      <c r="BA227" s="79"/>
      <c r="BB227" s="79"/>
      <c r="BC227" s="79"/>
      <c r="BD227" s="79"/>
      <c r="BE227" s="116">
        <f t="shared" si="20"/>
        <v>0.19680000000000003</v>
      </c>
      <c r="BF227" s="116">
        <f t="shared" si="21"/>
        <v>0</v>
      </c>
      <c r="BK227" s="125"/>
      <c r="BM227" s="125">
        <f t="shared" si="22"/>
        <v>0.19680000000000003</v>
      </c>
      <c r="BN227" s="125">
        <f t="shared" si="23"/>
        <v>0</v>
      </c>
      <c r="BP227" s="79"/>
      <c r="BQ227" s="79"/>
      <c r="BR227" s="79"/>
      <c r="BS227" s="79"/>
    </row>
    <row r="228" spans="4:71" ht="12.75">
      <c r="D228" s="116" t="str">
        <f>VLOOKUP(E228,'PCWA Site Type'!$A$2:$C$42,3)</f>
        <v>lg</v>
      </c>
      <c r="E228" s="6">
        <v>39</v>
      </c>
      <c r="F228" s="79" t="s">
        <v>475</v>
      </c>
      <c r="G228" s="80">
        <v>39318</v>
      </c>
      <c r="H228" s="87"/>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87">
        <v>3</v>
      </c>
      <c r="AG228" s="82">
        <v>39318</v>
      </c>
      <c r="AH228" s="83" t="s">
        <v>142</v>
      </c>
      <c r="AI228" s="79" t="s">
        <v>142</v>
      </c>
      <c r="AJ228" s="83">
        <v>1</v>
      </c>
      <c r="AK228" s="79"/>
      <c r="AL228" s="79">
        <v>5</v>
      </c>
      <c r="AM228" s="79" t="s">
        <v>165</v>
      </c>
      <c r="AN228" s="79" t="s">
        <v>203</v>
      </c>
      <c r="AO228" s="79">
        <v>1</v>
      </c>
      <c r="AP228" s="85">
        <v>0</v>
      </c>
      <c r="AQ228" s="79" t="s">
        <v>54</v>
      </c>
      <c r="AR228" s="79" t="s">
        <v>54</v>
      </c>
      <c r="AS228" s="128">
        <v>0.2624</v>
      </c>
      <c r="AT228" s="85"/>
      <c r="AU228" s="85">
        <v>0</v>
      </c>
      <c r="AV228" s="92">
        <v>0</v>
      </c>
      <c r="AW228" s="79">
        <v>25</v>
      </c>
      <c r="AX228" s="79"/>
      <c r="AY228" s="79"/>
      <c r="AZ228" s="79" t="s">
        <v>489</v>
      </c>
      <c r="BA228" s="79"/>
      <c r="BB228" s="79"/>
      <c r="BC228" s="79"/>
      <c r="BD228" s="79"/>
      <c r="BE228" s="116">
        <f t="shared" si="20"/>
        <v>0.2624</v>
      </c>
      <c r="BF228" s="116">
        <f t="shared" si="21"/>
        <v>0</v>
      </c>
      <c r="BK228" s="125"/>
      <c r="BM228" s="125">
        <f t="shared" si="22"/>
        <v>0.2624</v>
      </c>
      <c r="BN228" s="125">
        <f t="shared" si="23"/>
        <v>0</v>
      </c>
      <c r="BP228" s="79"/>
      <c r="BQ228" s="79"/>
      <c r="BR228" s="79"/>
      <c r="BS228" s="79"/>
    </row>
    <row r="229" spans="4:71" ht="12.75">
      <c r="D229" s="116" t="str">
        <f>VLOOKUP(E229,'PCWA Site Type'!$A$2:$C$42,3)</f>
        <v>sm</v>
      </c>
      <c r="E229" s="6">
        <v>8</v>
      </c>
      <c r="F229" s="79" t="s">
        <v>114</v>
      </c>
      <c r="G229" s="86">
        <v>39239</v>
      </c>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v>2</v>
      </c>
      <c r="AG229" s="89">
        <v>39239</v>
      </c>
      <c r="AH229" s="90" t="s">
        <v>142</v>
      </c>
      <c r="AI229" s="87" t="s">
        <v>142</v>
      </c>
      <c r="AJ229" s="90">
        <v>100</v>
      </c>
      <c r="AK229" s="91" t="s">
        <v>143</v>
      </c>
      <c r="AL229" s="87">
        <v>1</v>
      </c>
      <c r="AM229" s="87" t="s">
        <v>90</v>
      </c>
      <c r="AN229" s="87" t="s">
        <v>139</v>
      </c>
      <c r="AO229" s="87">
        <v>2</v>
      </c>
      <c r="AP229" s="92"/>
      <c r="AQ229" s="87" t="s">
        <v>54</v>
      </c>
      <c r="AR229" s="87" t="s">
        <v>54</v>
      </c>
      <c r="AS229" s="87" t="s">
        <v>144</v>
      </c>
      <c r="AT229" s="92">
        <v>0.45</v>
      </c>
      <c r="AU229" s="92">
        <v>0.27</v>
      </c>
      <c r="AV229" s="92">
        <v>0.03</v>
      </c>
      <c r="AW229" s="87">
        <v>15</v>
      </c>
      <c r="AX229" s="87" t="s">
        <v>140</v>
      </c>
      <c r="AY229" s="87" t="s">
        <v>73</v>
      </c>
      <c r="AZ229" s="87"/>
      <c r="BA229" s="79">
        <v>20</v>
      </c>
      <c r="BB229" s="87"/>
      <c r="BC229" s="87"/>
      <c r="BD229" s="79"/>
      <c r="BE229" s="116">
        <f t="shared" si="20"/>
      </c>
      <c r="BF229" s="116">
        <f t="shared" si="21"/>
      </c>
      <c r="BJ229" s="116">
        <v>0.35</v>
      </c>
      <c r="BK229" s="125">
        <f>AU229</f>
        <v>0.27</v>
      </c>
      <c r="BP229" s="79"/>
      <c r="BQ229" s="79"/>
      <c r="BR229" s="79"/>
      <c r="BS229" s="79"/>
    </row>
    <row r="230" spans="4:71" ht="12.75">
      <c r="D230" s="116" t="str">
        <f>VLOOKUP(E230,'PCWA Site Type'!$A$2:$C$42,3)</f>
        <v>sm</v>
      </c>
      <c r="E230" s="6">
        <v>8</v>
      </c>
      <c r="F230" s="79" t="s">
        <v>114</v>
      </c>
      <c r="G230" s="86">
        <v>39239</v>
      </c>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v>2</v>
      </c>
      <c r="AG230" s="89">
        <v>39239</v>
      </c>
      <c r="AH230" s="90" t="s">
        <v>142</v>
      </c>
      <c r="AI230" s="87" t="s">
        <v>142</v>
      </c>
      <c r="AJ230" s="90">
        <v>100</v>
      </c>
      <c r="AK230" s="91" t="s">
        <v>143</v>
      </c>
      <c r="AL230" s="87">
        <v>1</v>
      </c>
      <c r="AM230" s="87" t="s">
        <v>145</v>
      </c>
      <c r="AN230" s="87" t="s">
        <v>139</v>
      </c>
      <c r="AO230" s="87">
        <v>3</v>
      </c>
      <c r="AP230" s="92"/>
      <c r="AQ230" s="87" t="s">
        <v>54</v>
      </c>
      <c r="AR230" s="87" t="s">
        <v>54</v>
      </c>
      <c r="AS230" s="87">
        <v>0.23</v>
      </c>
      <c r="AT230" s="92">
        <v>0.23</v>
      </c>
      <c r="AU230" s="92">
        <v>0.16</v>
      </c>
      <c r="AV230" s="92">
        <v>0.14</v>
      </c>
      <c r="AW230" s="87">
        <v>15</v>
      </c>
      <c r="AX230" s="87" t="s">
        <v>140</v>
      </c>
      <c r="AY230" s="87" t="s">
        <v>146</v>
      </c>
      <c r="AZ230" s="87"/>
      <c r="BA230" s="79">
        <v>22</v>
      </c>
      <c r="BB230" s="87"/>
      <c r="BC230" s="87"/>
      <c r="BD230" s="79"/>
      <c r="BE230" s="116">
        <f t="shared" si="20"/>
      </c>
      <c r="BF230" s="116">
        <f t="shared" si="21"/>
      </c>
      <c r="BJ230" s="116">
        <f>AS230</f>
        <v>0.23</v>
      </c>
      <c r="BK230" s="125">
        <f>AU230</f>
        <v>0.16</v>
      </c>
      <c r="BP230" s="79"/>
      <c r="BQ230" s="79"/>
      <c r="BR230" s="79"/>
      <c r="BS230" s="87"/>
    </row>
    <row r="231" spans="4:71" ht="12.75">
      <c r="D231" s="74" t="str">
        <f>VLOOKUP(E231,'PCWA Site Type'!$A$2:$C$42,3)</f>
        <v>sm</v>
      </c>
      <c r="E231" s="6">
        <v>8</v>
      </c>
      <c r="F231" s="79" t="s">
        <v>114</v>
      </c>
      <c r="G231" s="86">
        <v>39239</v>
      </c>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v>2</v>
      </c>
      <c r="AG231" s="89">
        <v>39239</v>
      </c>
      <c r="AH231" s="90" t="s">
        <v>142</v>
      </c>
      <c r="AI231" s="87" t="s">
        <v>142</v>
      </c>
      <c r="AJ231" s="90">
        <v>500</v>
      </c>
      <c r="AK231" s="91" t="s">
        <v>143</v>
      </c>
      <c r="AL231" s="87">
        <v>1</v>
      </c>
      <c r="AM231" s="87" t="s">
        <v>90</v>
      </c>
      <c r="AN231" s="87" t="s">
        <v>139</v>
      </c>
      <c r="AO231" s="87">
        <v>3</v>
      </c>
      <c r="AP231" s="92"/>
      <c r="AQ231" s="87" t="s">
        <v>54</v>
      </c>
      <c r="AR231" s="87" t="s">
        <v>54</v>
      </c>
      <c r="AS231" s="87">
        <v>0.25</v>
      </c>
      <c r="AT231" s="92">
        <v>0.3</v>
      </c>
      <c r="AU231" s="92">
        <v>0.12</v>
      </c>
      <c r="AV231" s="92">
        <v>0.23</v>
      </c>
      <c r="AW231" s="87">
        <v>15</v>
      </c>
      <c r="AX231" s="87" t="s">
        <v>113</v>
      </c>
      <c r="AY231" s="87" t="s">
        <v>147</v>
      </c>
      <c r="AZ231" s="87" t="s">
        <v>148</v>
      </c>
      <c r="BA231" s="79">
        <v>23</v>
      </c>
      <c r="BB231" s="87"/>
      <c r="BC231" s="87"/>
      <c r="BD231" s="79"/>
      <c r="BE231" s="116">
        <f t="shared" si="20"/>
      </c>
      <c r="BF231" s="116">
        <f t="shared" si="21"/>
      </c>
      <c r="BJ231" s="116">
        <f>AS231</f>
        <v>0.25</v>
      </c>
      <c r="BK231" s="125">
        <f>AU231</f>
        <v>0.12</v>
      </c>
      <c r="BP231" s="79"/>
      <c r="BQ231" s="79"/>
      <c r="BS231" s="79"/>
    </row>
    <row r="232" spans="4:71" ht="12.75">
      <c r="D232" s="116" t="str">
        <f>VLOOKUP(E232,'PCWA Site Type'!$A$2:$C$42,3)</f>
        <v>sm</v>
      </c>
      <c r="E232" s="6">
        <v>8</v>
      </c>
      <c r="F232" s="79" t="s">
        <v>114</v>
      </c>
      <c r="G232" s="80">
        <v>39239</v>
      </c>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79">
        <v>2</v>
      </c>
      <c r="AG232" s="82">
        <v>39239</v>
      </c>
      <c r="AH232" s="83" t="s">
        <v>142</v>
      </c>
      <c r="AI232" s="79" t="s">
        <v>142</v>
      </c>
      <c r="AJ232" s="83">
        <v>200</v>
      </c>
      <c r="AK232" s="84" t="s">
        <v>143</v>
      </c>
      <c r="AL232" s="79">
        <v>1</v>
      </c>
      <c r="AM232" s="79" t="s">
        <v>56</v>
      </c>
      <c r="AN232" s="79" t="s">
        <v>139</v>
      </c>
      <c r="AO232" s="79">
        <v>3</v>
      </c>
      <c r="AP232" s="85"/>
      <c r="AQ232" s="79" t="s">
        <v>54</v>
      </c>
      <c r="AR232" s="79" t="s">
        <v>54</v>
      </c>
      <c r="AS232" s="79">
        <v>0.35</v>
      </c>
      <c r="AT232" s="85">
        <v>0.4</v>
      </c>
      <c r="AU232" s="85">
        <v>0.22</v>
      </c>
      <c r="AV232" s="85">
        <v>0.31</v>
      </c>
      <c r="AW232" s="79">
        <v>15</v>
      </c>
      <c r="AX232" s="87" t="s">
        <v>113</v>
      </c>
      <c r="AY232" s="79" t="s">
        <v>149</v>
      </c>
      <c r="AZ232" s="79" t="s">
        <v>150</v>
      </c>
      <c r="BA232" s="79">
        <v>24</v>
      </c>
      <c r="BB232" s="79"/>
      <c r="BC232" s="79"/>
      <c r="BD232" s="79"/>
      <c r="BE232" s="116">
        <f t="shared" si="20"/>
      </c>
      <c r="BF232" s="116">
        <f t="shared" si="21"/>
      </c>
      <c r="BJ232" s="116">
        <f>AS232</f>
        <v>0.35</v>
      </c>
      <c r="BK232" s="125">
        <f>AU232</f>
        <v>0.22</v>
      </c>
      <c r="BP232" s="79"/>
      <c r="BQ232" s="79"/>
      <c r="BS232" s="87"/>
    </row>
    <row r="233" spans="4:71" ht="12.75">
      <c r="D233" s="74" t="str">
        <f>VLOOKUP(E233,'PCWA Site Type'!$A$2:$C$42,3)</f>
        <v>sm</v>
      </c>
      <c r="E233" s="6">
        <v>8</v>
      </c>
      <c r="F233" s="79" t="s">
        <v>114</v>
      </c>
      <c r="G233" s="80">
        <v>39239</v>
      </c>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79">
        <v>2</v>
      </c>
      <c r="AG233" s="82">
        <v>39239</v>
      </c>
      <c r="AH233" s="83" t="s">
        <v>142</v>
      </c>
      <c r="AI233" s="79" t="s">
        <v>142</v>
      </c>
      <c r="AJ233" s="83">
        <v>125</v>
      </c>
      <c r="AK233" s="84"/>
      <c r="AL233" s="79">
        <v>1</v>
      </c>
      <c r="AM233" s="79" t="s">
        <v>90</v>
      </c>
      <c r="AN233" s="79" t="s">
        <v>139</v>
      </c>
      <c r="AO233" s="79">
        <v>3</v>
      </c>
      <c r="AP233" s="85"/>
      <c r="AQ233" s="79" t="s">
        <v>54</v>
      </c>
      <c r="AR233" s="87" t="s">
        <v>54</v>
      </c>
      <c r="AS233" s="79">
        <v>0.33</v>
      </c>
      <c r="AT233" s="85">
        <v>0.5</v>
      </c>
      <c r="AU233" s="85">
        <v>0.15</v>
      </c>
      <c r="AV233" s="85">
        <v>0.13</v>
      </c>
      <c r="AW233" s="79">
        <v>16</v>
      </c>
      <c r="AX233" s="79" t="s">
        <v>151</v>
      </c>
      <c r="AY233" s="79" t="s">
        <v>152</v>
      </c>
      <c r="AZ233" s="79" t="s">
        <v>153</v>
      </c>
      <c r="BA233" s="79">
        <v>26</v>
      </c>
      <c r="BB233" s="79"/>
      <c r="BC233" s="79"/>
      <c r="BD233" s="79"/>
      <c r="BE233" s="116">
        <f t="shared" si="20"/>
      </c>
      <c r="BF233" s="116">
        <f t="shared" si="21"/>
      </c>
      <c r="BJ233" s="116">
        <f>AS233</f>
        <v>0.33</v>
      </c>
      <c r="BK233" s="125">
        <f>AU233</f>
        <v>0.15</v>
      </c>
      <c r="BP233" s="79"/>
      <c r="BQ233" s="79"/>
      <c r="BS233" s="79"/>
    </row>
    <row r="234" spans="4:71" ht="12.75">
      <c r="D234" s="116" t="str">
        <f>VLOOKUP(E234,'PCWA Site Type'!$A$2:$C$42,3)</f>
        <v>sm</v>
      </c>
      <c r="E234" s="6">
        <v>8</v>
      </c>
      <c r="F234" s="79" t="s">
        <v>114</v>
      </c>
      <c r="G234" s="86">
        <v>39316</v>
      </c>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v>3</v>
      </c>
      <c r="AG234" s="89">
        <v>39316</v>
      </c>
      <c r="AH234" s="90" t="s">
        <v>142</v>
      </c>
      <c r="AI234" s="87" t="s">
        <v>142</v>
      </c>
      <c r="AJ234" s="90">
        <v>7</v>
      </c>
      <c r="AK234" s="91" t="s">
        <v>60</v>
      </c>
      <c r="AL234" s="87">
        <v>4</v>
      </c>
      <c r="AM234" s="87" t="s">
        <v>56</v>
      </c>
      <c r="AN234" s="87" t="s">
        <v>154</v>
      </c>
      <c r="AO234" s="87">
        <v>3</v>
      </c>
      <c r="AP234" s="92">
        <v>0.4</v>
      </c>
      <c r="AQ234" s="87" t="s">
        <v>54</v>
      </c>
      <c r="AR234" s="87" t="s">
        <v>54</v>
      </c>
      <c r="AS234" s="87">
        <v>0.2</v>
      </c>
      <c r="AT234" s="92">
        <v>0.2</v>
      </c>
      <c r="AU234" s="92">
        <v>0.05</v>
      </c>
      <c r="AV234" s="92">
        <v>0.05</v>
      </c>
      <c r="AW234" s="87">
        <v>19</v>
      </c>
      <c r="AX234" s="87" t="s">
        <v>76</v>
      </c>
      <c r="AY234" s="87"/>
      <c r="AZ234" s="87"/>
      <c r="BA234" s="79">
        <v>30</v>
      </c>
      <c r="BB234" s="87"/>
      <c r="BC234" s="87"/>
      <c r="BD234" s="79"/>
      <c r="BE234" s="116">
        <f t="shared" si="20"/>
        <v>0.2</v>
      </c>
      <c r="BF234" s="116">
        <f t="shared" si="21"/>
        <v>0.05</v>
      </c>
      <c r="BK234" s="125"/>
      <c r="BP234" s="79"/>
      <c r="BQ234" s="79"/>
      <c r="BS234" s="79"/>
    </row>
    <row r="235" spans="4:71" ht="12.75">
      <c r="D235" s="116" t="str">
        <f>VLOOKUP(E235,'PCWA Site Type'!$A$2:$C$42,3)</f>
        <v>sm</v>
      </c>
      <c r="E235" s="6">
        <v>8</v>
      </c>
      <c r="F235" s="79" t="s">
        <v>114</v>
      </c>
      <c r="G235" s="86">
        <v>39316</v>
      </c>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v>3</v>
      </c>
      <c r="AG235" s="89">
        <v>39316</v>
      </c>
      <c r="AH235" s="90" t="s">
        <v>142</v>
      </c>
      <c r="AI235" s="87" t="s">
        <v>142</v>
      </c>
      <c r="AJ235" s="90">
        <v>25</v>
      </c>
      <c r="AK235" s="91" t="s">
        <v>60</v>
      </c>
      <c r="AL235" s="87">
        <v>4</v>
      </c>
      <c r="AM235" s="87" t="s">
        <v>131</v>
      </c>
      <c r="AN235" s="87" t="s">
        <v>154</v>
      </c>
      <c r="AO235" s="87">
        <v>4</v>
      </c>
      <c r="AP235" s="92">
        <v>0.75</v>
      </c>
      <c r="AQ235" s="87" t="s">
        <v>54</v>
      </c>
      <c r="AR235" s="87" t="s">
        <v>54</v>
      </c>
      <c r="AS235" s="87">
        <v>0.2</v>
      </c>
      <c r="AT235" s="92">
        <v>0.2</v>
      </c>
      <c r="AU235" s="92">
        <v>0.1</v>
      </c>
      <c r="AV235" s="92">
        <v>0.1</v>
      </c>
      <c r="AW235" s="87">
        <v>19</v>
      </c>
      <c r="AX235" s="87" t="s">
        <v>76</v>
      </c>
      <c r="AY235" s="87"/>
      <c r="AZ235" s="87" t="s">
        <v>155</v>
      </c>
      <c r="BA235" s="79">
        <v>32</v>
      </c>
      <c r="BB235" s="87"/>
      <c r="BC235" s="87"/>
      <c r="BD235" s="79"/>
      <c r="BE235" s="116">
        <f t="shared" si="20"/>
        <v>0.2</v>
      </c>
      <c r="BF235" s="116">
        <f t="shared" si="21"/>
        <v>0.1</v>
      </c>
      <c r="BK235" s="125"/>
      <c r="BP235" s="79"/>
      <c r="BQ235" s="79"/>
      <c r="BS235" s="79"/>
    </row>
    <row r="236" spans="4:71" ht="12.75">
      <c r="D236" s="116" t="str">
        <f>VLOOKUP(E236,'PCWA Site Type'!$A$2:$C$42,3)</f>
        <v>sm</v>
      </c>
      <c r="E236" s="6">
        <v>8</v>
      </c>
      <c r="F236" s="79" t="s">
        <v>114</v>
      </c>
      <c r="G236" s="86">
        <v>39316</v>
      </c>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v>3</v>
      </c>
      <c r="AG236" s="89">
        <v>39316</v>
      </c>
      <c r="AH236" s="90" t="s">
        <v>142</v>
      </c>
      <c r="AI236" s="87" t="s">
        <v>142</v>
      </c>
      <c r="AJ236" s="90">
        <v>7</v>
      </c>
      <c r="AK236" s="91" t="s">
        <v>156</v>
      </c>
      <c r="AL236" s="87">
        <v>5</v>
      </c>
      <c r="AM236" s="87" t="s">
        <v>131</v>
      </c>
      <c r="AN236" s="87" t="s">
        <v>154</v>
      </c>
      <c r="AO236" s="87">
        <v>4</v>
      </c>
      <c r="AP236" s="92">
        <v>0.75</v>
      </c>
      <c r="AQ236" s="87" t="s">
        <v>54</v>
      </c>
      <c r="AR236" s="87" t="s">
        <v>54</v>
      </c>
      <c r="AS236" s="87">
        <v>0.2</v>
      </c>
      <c r="AT236" s="92">
        <v>0.2</v>
      </c>
      <c r="AU236" s="92">
        <v>0.1</v>
      </c>
      <c r="AV236" s="92">
        <v>0.1</v>
      </c>
      <c r="AW236" s="87">
        <v>19</v>
      </c>
      <c r="AX236" s="87" t="s">
        <v>76</v>
      </c>
      <c r="AY236" s="87"/>
      <c r="AZ236" s="87"/>
      <c r="BA236" s="79">
        <v>34</v>
      </c>
      <c r="BB236" s="87"/>
      <c r="BC236" s="87"/>
      <c r="BD236" s="79"/>
      <c r="BE236" s="116">
        <f t="shared" si="20"/>
        <v>0.2</v>
      </c>
      <c r="BF236" s="116">
        <f t="shared" si="21"/>
        <v>0.1</v>
      </c>
      <c r="BK236" s="125"/>
      <c r="BP236" s="79"/>
      <c r="BQ236" s="79"/>
      <c r="BS236" s="79"/>
    </row>
    <row r="237" spans="4:71" ht="12.75">
      <c r="D237" s="116" t="str">
        <f>VLOOKUP(E237,'PCWA Site Type'!$A$2:$C$42,3)</f>
        <v>sm</v>
      </c>
      <c r="E237" s="6">
        <v>8</v>
      </c>
      <c r="F237" s="79" t="s">
        <v>114</v>
      </c>
      <c r="G237" s="86">
        <v>39316</v>
      </c>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v>3</v>
      </c>
      <c r="AG237" s="89">
        <v>39316</v>
      </c>
      <c r="AH237" s="90" t="s">
        <v>142</v>
      </c>
      <c r="AI237" s="87" t="s">
        <v>142</v>
      </c>
      <c r="AJ237" s="90">
        <v>6</v>
      </c>
      <c r="AK237" s="91" t="s">
        <v>60</v>
      </c>
      <c r="AL237" s="87">
        <v>4</v>
      </c>
      <c r="AM237" s="87" t="s">
        <v>88</v>
      </c>
      <c r="AN237" s="87" t="s">
        <v>154</v>
      </c>
      <c r="AO237" s="87">
        <v>4</v>
      </c>
      <c r="AP237" s="92">
        <v>1.5</v>
      </c>
      <c r="AQ237" s="87" t="s">
        <v>54</v>
      </c>
      <c r="AR237" s="87" t="s">
        <v>54</v>
      </c>
      <c r="AS237" s="87">
        <v>0.15</v>
      </c>
      <c r="AT237" s="92">
        <v>0.15</v>
      </c>
      <c r="AU237" s="92">
        <v>0</v>
      </c>
      <c r="AV237" s="92">
        <v>0</v>
      </c>
      <c r="AW237" s="87">
        <v>19</v>
      </c>
      <c r="AX237" s="87" t="s">
        <v>76</v>
      </c>
      <c r="AY237" s="87"/>
      <c r="AZ237" s="87"/>
      <c r="BA237" s="79">
        <v>36</v>
      </c>
      <c r="BB237" s="87"/>
      <c r="BC237" s="87"/>
      <c r="BD237" s="79"/>
      <c r="BE237" s="116">
        <f t="shared" si="20"/>
        <v>0.15</v>
      </c>
      <c r="BF237" s="116">
        <f t="shared" si="21"/>
        <v>0</v>
      </c>
      <c r="BK237" s="125"/>
      <c r="BP237" s="79"/>
      <c r="BQ237" s="79"/>
      <c r="BS237" s="79"/>
    </row>
    <row r="238" spans="4:71" ht="12.75">
      <c r="D238" s="116" t="str">
        <f>VLOOKUP(E238,'PCWA Site Type'!$A$2:$C$42,3)</f>
        <v>sm</v>
      </c>
      <c r="E238" s="6">
        <v>8</v>
      </c>
      <c r="F238" s="79" t="s">
        <v>114</v>
      </c>
      <c r="G238" s="86">
        <v>39316</v>
      </c>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v>3</v>
      </c>
      <c r="AG238" s="89">
        <v>39316</v>
      </c>
      <c r="AH238" s="90" t="s">
        <v>142</v>
      </c>
      <c r="AI238" s="87" t="s">
        <v>142</v>
      </c>
      <c r="AJ238" s="90">
        <v>1</v>
      </c>
      <c r="AK238" s="91" t="s">
        <v>156</v>
      </c>
      <c r="AL238" s="87">
        <v>5</v>
      </c>
      <c r="AM238" s="87" t="s">
        <v>88</v>
      </c>
      <c r="AN238" s="87" t="s">
        <v>154</v>
      </c>
      <c r="AO238" s="87">
        <v>4</v>
      </c>
      <c r="AP238" s="92">
        <v>1.5</v>
      </c>
      <c r="AQ238" s="87" t="s">
        <v>54</v>
      </c>
      <c r="AR238" s="87" t="s">
        <v>54</v>
      </c>
      <c r="AS238" s="87">
        <v>0.15</v>
      </c>
      <c r="AT238" s="92">
        <v>0.15</v>
      </c>
      <c r="AU238" s="92">
        <v>0</v>
      </c>
      <c r="AV238" s="92">
        <v>0</v>
      </c>
      <c r="AW238" s="87">
        <v>19</v>
      </c>
      <c r="AX238" s="87" t="s">
        <v>76</v>
      </c>
      <c r="AY238" s="87"/>
      <c r="AZ238" s="87"/>
      <c r="BA238" s="79">
        <v>37</v>
      </c>
      <c r="BB238" s="87"/>
      <c r="BC238" s="87"/>
      <c r="BD238" s="87"/>
      <c r="BE238" s="116">
        <f t="shared" si="20"/>
        <v>0.15</v>
      </c>
      <c r="BF238" s="116">
        <f t="shared" si="21"/>
        <v>0</v>
      </c>
      <c r="BK238" s="125"/>
      <c r="BP238" s="79"/>
      <c r="BQ238" s="79"/>
      <c r="BS238" s="79"/>
    </row>
    <row r="239" spans="4:71" ht="12.75">
      <c r="D239" s="116" t="str">
        <f>VLOOKUP(E239,'PCWA Site Type'!$A$2:$C$42,3)</f>
        <v>sm</v>
      </c>
      <c r="E239" s="6">
        <v>8</v>
      </c>
      <c r="F239" s="79" t="s">
        <v>114</v>
      </c>
      <c r="G239" s="86">
        <v>39316</v>
      </c>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v>3</v>
      </c>
      <c r="AG239" s="89">
        <v>39316</v>
      </c>
      <c r="AH239" s="90" t="s">
        <v>142</v>
      </c>
      <c r="AI239" s="87" t="s">
        <v>142</v>
      </c>
      <c r="AJ239" s="90">
        <v>4</v>
      </c>
      <c r="AK239" s="91" t="s">
        <v>60</v>
      </c>
      <c r="AL239" s="87">
        <v>4</v>
      </c>
      <c r="AM239" s="87" t="s">
        <v>56</v>
      </c>
      <c r="AN239" s="87" t="s">
        <v>154</v>
      </c>
      <c r="AO239" s="87">
        <v>4</v>
      </c>
      <c r="AP239" s="92">
        <v>1.5</v>
      </c>
      <c r="AQ239" s="87" t="s">
        <v>54</v>
      </c>
      <c r="AR239" s="87" t="s">
        <v>54</v>
      </c>
      <c r="AS239" s="87">
        <v>0.15</v>
      </c>
      <c r="AT239" s="92">
        <v>0.15</v>
      </c>
      <c r="AU239" s="92">
        <v>0</v>
      </c>
      <c r="AV239" s="92">
        <v>0</v>
      </c>
      <c r="AW239" s="87">
        <v>19</v>
      </c>
      <c r="AX239" s="87" t="s">
        <v>76</v>
      </c>
      <c r="AY239" s="87"/>
      <c r="AZ239" s="87"/>
      <c r="BA239" s="79">
        <v>39</v>
      </c>
      <c r="BB239" s="87"/>
      <c r="BC239" s="87"/>
      <c r="BD239" s="79"/>
      <c r="BE239" s="116">
        <f t="shared" si="20"/>
        <v>0.15</v>
      </c>
      <c r="BF239" s="116">
        <f t="shared" si="21"/>
        <v>0</v>
      </c>
      <c r="BK239" s="125"/>
      <c r="BP239" s="79"/>
      <c r="BQ239" s="87"/>
      <c r="BS239" s="79"/>
    </row>
    <row r="240" spans="4:71" ht="12.75">
      <c r="D240" s="116" t="str">
        <f>VLOOKUP(E240,'PCWA Site Type'!$A$2:$C$42,3)</f>
        <v>sm</v>
      </c>
      <c r="E240" s="6">
        <v>8</v>
      </c>
      <c r="F240" s="79" t="s">
        <v>114</v>
      </c>
      <c r="G240" s="86">
        <v>39316</v>
      </c>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v>3</v>
      </c>
      <c r="AG240" s="89">
        <v>39316</v>
      </c>
      <c r="AH240" s="90" t="s">
        <v>142</v>
      </c>
      <c r="AI240" s="87" t="s">
        <v>142</v>
      </c>
      <c r="AJ240" s="90">
        <v>1</v>
      </c>
      <c r="AK240" s="91" t="s">
        <v>156</v>
      </c>
      <c r="AL240" s="87">
        <v>5</v>
      </c>
      <c r="AM240" s="87" t="s">
        <v>131</v>
      </c>
      <c r="AN240" s="87" t="s">
        <v>154</v>
      </c>
      <c r="AO240" s="87">
        <v>3</v>
      </c>
      <c r="AP240" s="92">
        <v>0.3</v>
      </c>
      <c r="AQ240" s="87" t="s">
        <v>54</v>
      </c>
      <c r="AR240" s="87" t="s">
        <v>54</v>
      </c>
      <c r="AS240" s="87">
        <v>0.08</v>
      </c>
      <c r="AT240" s="92">
        <v>0.1</v>
      </c>
      <c r="AU240" s="92">
        <v>0</v>
      </c>
      <c r="AV240" s="92">
        <v>0</v>
      </c>
      <c r="AW240" s="87">
        <v>19</v>
      </c>
      <c r="AX240" s="87" t="s">
        <v>157</v>
      </c>
      <c r="AY240" s="87" t="s">
        <v>159</v>
      </c>
      <c r="AZ240" s="87"/>
      <c r="BA240" s="79">
        <v>45</v>
      </c>
      <c r="BB240" s="87"/>
      <c r="BC240" s="87"/>
      <c r="BD240" s="79"/>
      <c r="BE240" s="116">
        <f t="shared" si="20"/>
        <v>0.08</v>
      </c>
      <c r="BF240" s="116">
        <f t="shared" si="21"/>
        <v>0</v>
      </c>
      <c r="BK240" s="125"/>
      <c r="BP240" s="79"/>
      <c r="BQ240" s="79"/>
      <c r="BS240" s="79"/>
    </row>
    <row r="241" spans="4:71" ht="12.75">
      <c r="D241" s="116" t="str">
        <f>VLOOKUP(E241,'PCWA Site Type'!$A$2:$C$42,3)</f>
        <v>sm</v>
      </c>
      <c r="E241" s="6">
        <v>8</v>
      </c>
      <c r="F241" s="79" t="s">
        <v>114</v>
      </c>
      <c r="G241" s="86">
        <v>39316</v>
      </c>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v>3</v>
      </c>
      <c r="AG241" s="89">
        <v>39316</v>
      </c>
      <c r="AH241" s="90" t="s">
        <v>142</v>
      </c>
      <c r="AI241" s="87" t="s">
        <v>142</v>
      </c>
      <c r="AJ241" s="90">
        <v>2</v>
      </c>
      <c r="AK241" s="91" t="s">
        <v>60</v>
      </c>
      <c r="AL241" s="87">
        <v>4</v>
      </c>
      <c r="AM241" s="87" t="s">
        <v>56</v>
      </c>
      <c r="AN241" s="87" t="s">
        <v>154</v>
      </c>
      <c r="AO241" s="87">
        <v>3</v>
      </c>
      <c r="AP241" s="92">
        <v>0.2</v>
      </c>
      <c r="AQ241" s="87" t="s">
        <v>54</v>
      </c>
      <c r="AR241" s="87" t="s">
        <v>54</v>
      </c>
      <c r="AS241" s="87">
        <v>0.2</v>
      </c>
      <c r="AT241" s="92"/>
      <c r="AU241" s="92">
        <v>0.1</v>
      </c>
      <c r="AV241" s="92">
        <v>0</v>
      </c>
      <c r="AW241" s="87">
        <v>19</v>
      </c>
      <c r="AX241" s="87" t="s">
        <v>161</v>
      </c>
      <c r="AY241" s="87"/>
      <c r="AZ241" s="87" t="s">
        <v>162</v>
      </c>
      <c r="BA241" s="79">
        <v>58</v>
      </c>
      <c r="BB241" s="79"/>
      <c r="BC241" s="79"/>
      <c r="BD241" s="79"/>
      <c r="BE241" s="116">
        <f t="shared" si="20"/>
        <v>0.2</v>
      </c>
      <c r="BF241" s="116">
        <f t="shared" si="21"/>
        <v>0.1</v>
      </c>
      <c r="BK241" s="125"/>
      <c r="BP241" s="79"/>
      <c r="BQ241" s="79"/>
      <c r="BS241" s="79"/>
    </row>
    <row r="242" spans="4:71" ht="12.75">
      <c r="D242" s="116" t="str">
        <f>VLOOKUP(E242,'PCWA Site Type'!$A$2:$C$42,3)</f>
        <v>sm</v>
      </c>
      <c r="E242" s="6">
        <v>8</v>
      </c>
      <c r="F242" s="79" t="s">
        <v>114</v>
      </c>
      <c r="G242" s="86">
        <v>39316</v>
      </c>
      <c r="H242" s="79"/>
      <c r="I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87">
        <v>3</v>
      </c>
      <c r="AG242" s="89">
        <v>39316</v>
      </c>
      <c r="AH242" s="90" t="s">
        <v>142</v>
      </c>
      <c r="AI242" s="87" t="s">
        <v>142</v>
      </c>
      <c r="AJ242" s="90">
        <v>2</v>
      </c>
      <c r="AK242" s="84" t="s">
        <v>156</v>
      </c>
      <c r="AL242" s="79"/>
      <c r="AM242" s="87" t="s">
        <v>59</v>
      </c>
      <c r="AN242" s="87" t="s">
        <v>154</v>
      </c>
      <c r="AO242" s="87">
        <v>4</v>
      </c>
      <c r="AP242" s="92">
        <v>0.8</v>
      </c>
      <c r="AQ242" s="87" t="s">
        <v>133</v>
      </c>
      <c r="AR242" s="87" t="s">
        <v>133</v>
      </c>
      <c r="AS242" s="87">
        <v>0.3</v>
      </c>
      <c r="AT242" s="85"/>
      <c r="AU242" s="92">
        <v>0</v>
      </c>
      <c r="AV242" s="92">
        <v>0</v>
      </c>
      <c r="AW242" s="87">
        <v>19</v>
      </c>
      <c r="AX242" s="87" t="s">
        <v>57</v>
      </c>
      <c r="AY242" s="87"/>
      <c r="AZ242" s="79"/>
      <c r="BA242" s="79">
        <v>65</v>
      </c>
      <c r="BB242" s="79"/>
      <c r="BC242" s="79"/>
      <c r="BD242" s="79"/>
      <c r="BE242" s="116">
        <f t="shared" si="20"/>
        <v>0.3</v>
      </c>
      <c r="BF242" s="116">
        <f t="shared" si="21"/>
        <v>0</v>
      </c>
      <c r="BK242" s="125"/>
      <c r="BP242" s="79"/>
      <c r="BQ242" s="79"/>
      <c r="BS242" s="87"/>
    </row>
    <row r="243" spans="4:71" ht="12.75">
      <c r="D243" s="116" t="str">
        <f>VLOOKUP(E243,'PCWA Site Type'!$A$2:$C$42,3)</f>
        <v>sm</v>
      </c>
      <c r="E243" s="6">
        <v>22</v>
      </c>
      <c r="F243" s="79" t="s">
        <v>271</v>
      </c>
      <c r="G243" s="80">
        <v>39322</v>
      </c>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87">
        <v>3</v>
      </c>
      <c r="AG243" s="82">
        <v>39322</v>
      </c>
      <c r="AH243" s="83" t="s">
        <v>142</v>
      </c>
      <c r="AI243" s="79" t="s">
        <v>142</v>
      </c>
      <c r="AJ243" s="83">
        <v>2</v>
      </c>
      <c r="AK243" s="79"/>
      <c r="AL243" s="79"/>
      <c r="AM243" s="79" t="s">
        <v>165</v>
      </c>
      <c r="AN243" s="79"/>
      <c r="AO243" s="79"/>
      <c r="AP243" s="85"/>
      <c r="AQ243" s="79"/>
      <c r="AR243" s="79"/>
      <c r="AS243" s="79"/>
      <c r="AT243" s="85"/>
      <c r="AU243" s="92">
        <v>0</v>
      </c>
      <c r="AV243" s="92">
        <v>0</v>
      </c>
      <c r="AW243" s="79"/>
      <c r="AX243" s="79" t="s">
        <v>269</v>
      </c>
      <c r="AY243" s="79"/>
      <c r="AZ243" s="79" t="s">
        <v>272</v>
      </c>
      <c r="BA243" s="79"/>
      <c r="BB243" s="114"/>
      <c r="BC243" s="114"/>
      <c r="BD243" s="114"/>
      <c r="BE243" s="116">
        <f t="shared" si="20"/>
        <v>0</v>
      </c>
      <c r="BF243" s="116">
        <f t="shared" si="21"/>
        <v>0</v>
      </c>
      <c r="BK243" s="125"/>
      <c r="BP243" s="79"/>
      <c r="BQ243" s="87"/>
      <c r="BR243" s="79"/>
      <c r="BS243" s="79"/>
    </row>
    <row r="244" spans="4:71" ht="12.75">
      <c r="D244" s="116" t="str">
        <f>VLOOKUP(E244,'PCWA Site Type'!$A$2:$C$42,3)</f>
        <v>sm</v>
      </c>
      <c r="E244" s="6">
        <v>28</v>
      </c>
      <c r="F244" s="79" t="s">
        <v>318</v>
      </c>
      <c r="G244" s="80">
        <v>39318</v>
      </c>
      <c r="H244" s="79"/>
      <c r="I244" s="79"/>
      <c r="J244" s="79"/>
      <c r="K244" s="79"/>
      <c r="L244" s="79"/>
      <c r="M244" s="79"/>
      <c r="N244" s="79"/>
      <c r="O244" s="79"/>
      <c r="P244" s="79"/>
      <c r="Q244" s="79"/>
      <c r="R244" s="79"/>
      <c r="S244" s="79"/>
      <c r="T244" s="79"/>
      <c r="U244" s="81"/>
      <c r="V244" s="79"/>
      <c r="W244" s="79"/>
      <c r="X244" s="79"/>
      <c r="Y244" s="79"/>
      <c r="Z244" s="79"/>
      <c r="AA244" s="79"/>
      <c r="AB244" s="79"/>
      <c r="AC244" s="79"/>
      <c r="AD244" s="79"/>
      <c r="AE244" s="79"/>
      <c r="AF244" s="87">
        <v>3</v>
      </c>
      <c r="AG244" s="82">
        <v>39318</v>
      </c>
      <c r="AH244" s="90" t="s">
        <v>142</v>
      </c>
      <c r="AI244" s="87" t="s">
        <v>142</v>
      </c>
      <c r="AJ244" s="90">
        <v>3</v>
      </c>
      <c r="AK244" s="84" t="s">
        <v>61</v>
      </c>
      <c r="AL244" s="79">
        <v>4</v>
      </c>
      <c r="AM244" s="87" t="s">
        <v>56</v>
      </c>
      <c r="AN244" s="87" t="s">
        <v>139</v>
      </c>
      <c r="AO244" s="79">
        <v>1</v>
      </c>
      <c r="AP244" s="85">
        <v>1.5</v>
      </c>
      <c r="AQ244" s="79" t="s">
        <v>52</v>
      </c>
      <c r="AR244" s="79" t="s">
        <v>52</v>
      </c>
      <c r="AS244" s="79">
        <v>0.4</v>
      </c>
      <c r="AT244" s="85"/>
      <c r="AU244" s="92">
        <v>0</v>
      </c>
      <c r="AV244" s="92">
        <v>0</v>
      </c>
      <c r="AW244" s="79">
        <v>24</v>
      </c>
      <c r="AX244" s="79" t="s">
        <v>321</v>
      </c>
      <c r="AY244" s="79" t="s">
        <v>322</v>
      </c>
      <c r="AZ244" s="79"/>
      <c r="BA244" s="79"/>
      <c r="BB244" s="79"/>
      <c r="BC244" s="79"/>
      <c r="BD244" s="79"/>
      <c r="BE244" s="116">
        <f t="shared" si="20"/>
        <v>0.4</v>
      </c>
      <c r="BF244" s="116">
        <f t="shared" si="21"/>
        <v>0</v>
      </c>
      <c r="BK244" s="125"/>
      <c r="BP244" s="79"/>
      <c r="BQ244" s="79"/>
      <c r="BR244" s="79"/>
      <c r="BS244" s="87"/>
    </row>
    <row r="245" spans="4:71" ht="12.75">
      <c r="D245" s="116" t="str">
        <f>VLOOKUP(E245,'PCWA Site Type'!$A$2:$C$42,3)</f>
        <v>sm</v>
      </c>
      <c r="E245" s="6">
        <v>28</v>
      </c>
      <c r="F245" s="79" t="s">
        <v>318</v>
      </c>
      <c r="G245" s="80">
        <v>39318</v>
      </c>
      <c r="H245" s="79" t="s">
        <v>168</v>
      </c>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87">
        <v>3</v>
      </c>
      <c r="AG245" s="82">
        <v>39318</v>
      </c>
      <c r="AH245" s="90" t="s">
        <v>142</v>
      </c>
      <c r="AI245" s="87" t="s">
        <v>142</v>
      </c>
      <c r="AJ245" s="90">
        <v>11</v>
      </c>
      <c r="AK245" s="84" t="s">
        <v>61</v>
      </c>
      <c r="AL245" s="79">
        <v>4</v>
      </c>
      <c r="AM245" s="87" t="s">
        <v>56</v>
      </c>
      <c r="AN245" s="87" t="s">
        <v>139</v>
      </c>
      <c r="AO245" s="79">
        <v>1</v>
      </c>
      <c r="AP245" s="85">
        <v>3</v>
      </c>
      <c r="AQ245" s="79" t="s">
        <v>160</v>
      </c>
      <c r="AR245" s="79" t="s">
        <v>160</v>
      </c>
      <c r="AS245" s="79">
        <v>0.3</v>
      </c>
      <c r="AT245" s="85"/>
      <c r="AU245" s="92">
        <v>0</v>
      </c>
      <c r="AV245" s="92">
        <v>0</v>
      </c>
      <c r="AW245" s="79">
        <v>24</v>
      </c>
      <c r="AX245" s="79" t="s">
        <v>321</v>
      </c>
      <c r="AY245" s="79" t="s">
        <v>322</v>
      </c>
      <c r="AZ245" s="79"/>
      <c r="BA245" s="79"/>
      <c r="BB245" s="79"/>
      <c r="BC245" s="79"/>
      <c r="BD245" s="79"/>
      <c r="BE245" s="116">
        <f t="shared" si="20"/>
        <v>0.3</v>
      </c>
      <c r="BF245" s="116">
        <f t="shared" si="21"/>
        <v>0</v>
      </c>
      <c r="BK245" s="125"/>
      <c r="BP245" s="79"/>
      <c r="BQ245" s="79"/>
      <c r="BR245" s="79"/>
      <c r="BS245" s="79"/>
    </row>
    <row r="246" spans="44:58" ht="12.75">
      <c r="AR246" s="87" t="s">
        <v>651</v>
      </c>
      <c r="BE246" s="116">
        <f t="shared" si="20"/>
      </c>
      <c r="BF246" s="116">
        <f t="shared" si="21"/>
      </c>
    </row>
    <row r="247" spans="44:58" ht="12.75">
      <c r="AR247" t="s">
        <v>622</v>
      </c>
      <c r="AS247" s="137">
        <f>AVERAGE(AS2:AS228)</f>
        <v>0.5038929245283024</v>
      </c>
      <c r="AT247">
        <f>CONVERT(AS247,"ft","cm")</f>
        <v>15.358656339622657</v>
      </c>
      <c r="BE247" s="116">
        <f t="shared" si="20"/>
      </c>
      <c r="BF247" s="116">
        <f t="shared" si="21"/>
      </c>
    </row>
    <row r="248" spans="2:58" ht="12.75">
      <c r="B248" s="116" t="s">
        <v>617</v>
      </c>
      <c r="AR248" t="s">
        <v>649</v>
      </c>
      <c r="AS248" s="118">
        <f>MIN(AS2:AS228)</f>
        <v>0.05</v>
      </c>
      <c r="AT248">
        <f>CONVERT(AS248,"ft","cm")</f>
        <v>1.524</v>
      </c>
      <c r="BE248" s="116">
        <f t="shared" si="20"/>
      </c>
      <c r="BF248" s="116">
        <f t="shared" si="21"/>
      </c>
    </row>
    <row r="249" spans="2:58" ht="12.75">
      <c r="B249" s="116">
        <v>0.5</v>
      </c>
      <c r="AR249" t="s">
        <v>650</v>
      </c>
      <c r="AS249" s="118">
        <f>MAX(AS2:AS228)</f>
        <v>2.8</v>
      </c>
      <c r="AT249">
        <f>CONVERT(AS249,"ft","cm")</f>
        <v>85.344</v>
      </c>
      <c r="BE249" s="116">
        <f t="shared" si="20"/>
      </c>
      <c r="BF249" s="116">
        <f t="shared" si="21"/>
      </c>
    </row>
    <row r="250" spans="2:58" ht="12.75">
      <c r="B250" s="116" t="s">
        <v>616</v>
      </c>
      <c r="BE250" s="116">
        <f>IF(G250&gt;$BI$2,AS251,"")</f>
      </c>
      <c r="BF250" s="116">
        <f t="shared" si="21"/>
      </c>
    </row>
    <row r="251" spans="2:58" ht="12.75">
      <c r="B251" s="116">
        <v>2</v>
      </c>
      <c r="E251" t="s">
        <v>504</v>
      </c>
      <c r="F251" s="123" t="s">
        <v>513</v>
      </c>
      <c r="G251"/>
      <c r="H251">
        <f>SUM(H253:H279)</f>
        <v>243</v>
      </c>
      <c r="I251" s="123" t="s">
        <v>512</v>
      </c>
      <c r="K251">
        <f>SUM(K253:K279)</f>
        <v>182</v>
      </c>
      <c r="AQ251" s="155"/>
      <c r="AR251" s="155" t="s">
        <v>637</v>
      </c>
      <c r="AS251" s="169" t="s">
        <v>638</v>
      </c>
      <c r="BE251" s="116">
        <f>IF(G251&gt;$BI$2,AS252,"")</f>
      </c>
      <c r="BF251" s="116">
        <f t="shared" si="21"/>
      </c>
    </row>
    <row r="252" spans="2:45" ht="12.75">
      <c r="B252" s="116" t="s">
        <v>614</v>
      </c>
      <c r="C252" s="116" t="s">
        <v>615</v>
      </c>
      <c r="D252" t="s">
        <v>493</v>
      </c>
      <c r="E252" t="s">
        <v>494</v>
      </c>
      <c r="F252" t="s">
        <v>612</v>
      </c>
      <c r="G252" t="s">
        <v>652</v>
      </c>
      <c r="H252" t="s">
        <v>508</v>
      </c>
      <c r="I252" t="s">
        <v>612</v>
      </c>
      <c r="J252" t="s">
        <v>613</v>
      </c>
      <c r="K252" t="s">
        <v>508</v>
      </c>
      <c r="AQ252" s="170" t="s">
        <v>720</v>
      </c>
      <c r="AR252" s="155">
        <f aca="true" t="shared" si="24" ref="AR252:AR268">COUNTIF($AQ$2:$AQ$245,$AQ252)</f>
        <v>0</v>
      </c>
      <c r="AS252" s="155">
        <f aca="true" t="shared" si="25" ref="AS252:AS268">COUNTIF($AR$2:$AR$245,$AQ252)</f>
        <v>0</v>
      </c>
    </row>
    <row r="253" spans="1:45" ht="12.75">
      <c r="A253" s="74" t="str">
        <f>"0-"&amp;TEXT(D253,"#")</f>
        <v>0-2</v>
      </c>
      <c r="B253" s="116">
        <f>C253/$B$251+$B$249</f>
        <v>1</v>
      </c>
      <c r="C253" s="74">
        <v>1</v>
      </c>
      <c r="D253" s="116">
        <v>2</v>
      </c>
      <c r="E253">
        <f>CONVERT(D253,"cm","ft")</f>
        <v>0.06561679790026247</v>
      </c>
      <c r="F253">
        <f aca="true" t="array" ref="F253:F279">FREQUENCY(AU2:AU228,E253:E279)</f>
        <v>158</v>
      </c>
      <c r="G253">
        <f aca="true" t="array" ref="G253:G279">FREQUENCY(AU229:AU245,E253:E279)</f>
        <v>9</v>
      </c>
      <c r="H253">
        <f aca="true" t="array" ref="H253:H279">FREQUENCY(AU2:AU245,E253:E279)</f>
        <v>167</v>
      </c>
      <c r="I253">
        <f aca="true" t="array" ref="I253:I279">FREQUENCY(BF2:BF228,E253:E279)</f>
        <v>137</v>
      </c>
      <c r="J253">
        <f aca="true" t="array" ref="J253:J279">FREQUENCY(BF229:BF245,E253:E279)</f>
        <v>9</v>
      </c>
      <c r="K253">
        <f aca="true" t="array" ref="K253:K279">FREQUENCY(BF2:BF245,E253:E279)</f>
        <v>146</v>
      </c>
      <c r="AQ253" s="170" t="s">
        <v>716</v>
      </c>
      <c r="AR253" s="155">
        <f t="shared" si="24"/>
        <v>0</v>
      </c>
      <c r="AS253" s="155">
        <f t="shared" si="25"/>
        <v>0</v>
      </c>
    </row>
    <row r="254" spans="1:45" ht="12.75">
      <c r="A254" s="116" t="str">
        <f>TEXT(D253,"#")&amp;"-"&amp;TEXT(D254,"#")</f>
        <v>2-4</v>
      </c>
      <c r="B254" s="116">
        <f aca="true" t="shared" si="26" ref="B254:B279">C254/$B$251+$B$249</f>
        <v>2</v>
      </c>
      <c r="C254" s="116">
        <f>AVERAGE(D253:D254)</f>
        <v>3</v>
      </c>
      <c r="D254" s="116">
        <v>4</v>
      </c>
      <c r="E254">
        <f>CONVERT(D254,"cm","ft")</f>
        <v>0.13123359580052493</v>
      </c>
      <c r="F254">
        <v>38</v>
      </c>
      <c r="G254">
        <v>4</v>
      </c>
      <c r="H254">
        <v>42</v>
      </c>
      <c r="I254">
        <v>21</v>
      </c>
      <c r="J254">
        <v>3</v>
      </c>
      <c r="K254">
        <v>24</v>
      </c>
      <c r="AQ254" s="170" t="s">
        <v>106</v>
      </c>
      <c r="AR254" s="155">
        <f t="shared" si="24"/>
        <v>5</v>
      </c>
      <c r="AS254" s="155">
        <f t="shared" si="25"/>
        <v>11</v>
      </c>
    </row>
    <row r="255" spans="1:45" ht="12.75">
      <c r="A255" s="116" t="str">
        <f aca="true" t="shared" si="27" ref="A255:A279">TEXT(D254,"#")&amp;"-"&amp;TEXT(D255,"#")</f>
        <v>4-6</v>
      </c>
      <c r="B255" s="116">
        <f t="shared" si="26"/>
        <v>3</v>
      </c>
      <c r="C255" s="116">
        <f aca="true" t="shared" si="28" ref="C255:C279">AVERAGE(D254:D255)</f>
        <v>5</v>
      </c>
      <c r="D255" s="116">
        <v>6</v>
      </c>
      <c r="E255">
        <f>CONVERT(D255,"cm","ft")</f>
        <v>0.1968503937007874</v>
      </c>
      <c r="F255">
        <v>9</v>
      </c>
      <c r="G255">
        <v>2</v>
      </c>
      <c r="H255">
        <v>11</v>
      </c>
      <c r="I255">
        <v>5</v>
      </c>
      <c r="J255">
        <v>0</v>
      </c>
      <c r="K255">
        <v>5</v>
      </c>
      <c r="AQ255" s="171" t="s">
        <v>163</v>
      </c>
      <c r="AR255" s="155">
        <f t="shared" si="24"/>
        <v>3</v>
      </c>
      <c r="AS255" s="155">
        <f t="shared" si="25"/>
        <v>2</v>
      </c>
    </row>
    <row r="256" spans="1:45" ht="12.75">
      <c r="A256" s="116" t="str">
        <f t="shared" si="27"/>
        <v>6-8</v>
      </c>
      <c r="B256" s="116">
        <f t="shared" si="26"/>
        <v>4</v>
      </c>
      <c r="C256" s="116">
        <f t="shared" si="28"/>
        <v>7</v>
      </c>
      <c r="D256" s="116">
        <v>8</v>
      </c>
      <c r="E256">
        <f>CONVERT(D256,"cm","ft")</f>
        <v>0.26246719160104987</v>
      </c>
      <c r="F256">
        <v>8</v>
      </c>
      <c r="G256">
        <v>1</v>
      </c>
      <c r="H256">
        <v>9</v>
      </c>
      <c r="I256">
        <v>3</v>
      </c>
      <c r="J256">
        <v>0</v>
      </c>
      <c r="K256">
        <v>3</v>
      </c>
      <c r="AQ256" s="171" t="s">
        <v>718</v>
      </c>
      <c r="AR256" s="155">
        <f t="shared" si="24"/>
        <v>2</v>
      </c>
      <c r="AS256" s="155">
        <f t="shared" si="25"/>
        <v>0</v>
      </c>
    </row>
    <row r="257" spans="1:45" ht="12.75">
      <c r="A257" s="116" t="str">
        <f t="shared" si="27"/>
        <v>8-10</v>
      </c>
      <c r="B257" s="116">
        <f t="shared" si="26"/>
        <v>5</v>
      </c>
      <c r="C257" s="116">
        <f t="shared" si="28"/>
        <v>9</v>
      </c>
      <c r="D257" s="116">
        <v>10</v>
      </c>
      <c r="E257">
        <f>CONVERT(D257,"cm","ft")</f>
        <v>0.32808398950131235</v>
      </c>
      <c r="F257">
        <v>2</v>
      </c>
      <c r="G257">
        <v>1</v>
      </c>
      <c r="H257">
        <v>3</v>
      </c>
      <c r="I257">
        <v>1</v>
      </c>
      <c r="J257">
        <v>0</v>
      </c>
      <c r="K257">
        <v>1</v>
      </c>
      <c r="AQ257" s="171" t="s">
        <v>717</v>
      </c>
      <c r="AR257" s="155">
        <f t="shared" si="24"/>
        <v>1</v>
      </c>
      <c r="AS257" s="155">
        <f t="shared" si="25"/>
        <v>0</v>
      </c>
    </row>
    <row r="258" spans="1:45" ht="12.75">
      <c r="A258" s="116" t="str">
        <f t="shared" si="27"/>
        <v>10-12</v>
      </c>
      <c r="B258" s="116">
        <f t="shared" si="26"/>
        <v>6</v>
      </c>
      <c r="C258" s="116">
        <f t="shared" si="28"/>
        <v>11</v>
      </c>
      <c r="D258" s="116">
        <v>12</v>
      </c>
      <c r="E258">
        <f>CONVERT(D258,"cm","ft")</f>
        <v>0.3937007874015748</v>
      </c>
      <c r="F258">
        <v>2</v>
      </c>
      <c r="G258">
        <v>0</v>
      </c>
      <c r="H258">
        <v>2</v>
      </c>
      <c r="I258">
        <v>0</v>
      </c>
      <c r="J258">
        <v>0</v>
      </c>
      <c r="K258">
        <v>0</v>
      </c>
      <c r="AQ258" s="172" t="s">
        <v>300</v>
      </c>
      <c r="AR258" s="155">
        <f t="shared" si="24"/>
        <v>1</v>
      </c>
      <c r="AS258" s="155">
        <f t="shared" si="25"/>
        <v>0</v>
      </c>
    </row>
    <row r="259" spans="1:45" ht="12.75">
      <c r="A259" s="116" t="str">
        <f t="shared" si="27"/>
        <v>12-14</v>
      </c>
      <c r="B259" s="116">
        <f t="shared" si="26"/>
        <v>7</v>
      </c>
      <c r="C259" s="116">
        <f t="shared" si="28"/>
        <v>13</v>
      </c>
      <c r="D259" s="116">
        <v>14</v>
      </c>
      <c r="E259">
        <f>CONVERT(D259,"cm","ft")</f>
        <v>0.45931758530183725</v>
      </c>
      <c r="F259">
        <v>2</v>
      </c>
      <c r="G259">
        <v>0</v>
      </c>
      <c r="H259">
        <v>2</v>
      </c>
      <c r="I259">
        <v>1</v>
      </c>
      <c r="J259">
        <v>0</v>
      </c>
      <c r="K259">
        <v>1</v>
      </c>
      <c r="AQ259" s="171" t="s">
        <v>54</v>
      </c>
      <c r="AR259" s="155">
        <f t="shared" si="24"/>
        <v>123</v>
      </c>
      <c r="AS259" s="155">
        <f t="shared" si="25"/>
        <v>148</v>
      </c>
    </row>
    <row r="260" spans="1:45" ht="12.75">
      <c r="A260" s="116" t="str">
        <f t="shared" si="27"/>
        <v>14-16</v>
      </c>
      <c r="B260" s="116">
        <f t="shared" si="26"/>
        <v>8</v>
      </c>
      <c r="C260" s="116">
        <f t="shared" si="28"/>
        <v>15</v>
      </c>
      <c r="D260" s="116">
        <v>16</v>
      </c>
      <c r="E260">
        <f>CONVERT(D260,"cm","ft")</f>
        <v>0.5249343832020997</v>
      </c>
      <c r="F260">
        <v>2</v>
      </c>
      <c r="G260">
        <v>0</v>
      </c>
      <c r="H260">
        <v>2</v>
      </c>
      <c r="I260">
        <v>0</v>
      </c>
      <c r="J260">
        <v>0</v>
      </c>
      <c r="K260">
        <v>0</v>
      </c>
      <c r="AQ260" s="171" t="s">
        <v>164</v>
      </c>
      <c r="AR260" s="155">
        <f t="shared" si="24"/>
        <v>16</v>
      </c>
      <c r="AS260" s="155">
        <f t="shared" si="25"/>
        <v>7</v>
      </c>
    </row>
    <row r="261" spans="1:45" ht="12.75">
      <c r="A261" s="116" t="str">
        <f t="shared" si="27"/>
        <v>16-18</v>
      </c>
      <c r="B261" s="116">
        <f t="shared" si="26"/>
        <v>9</v>
      </c>
      <c r="C261" s="116">
        <f t="shared" si="28"/>
        <v>17</v>
      </c>
      <c r="D261" s="116">
        <v>18</v>
      </c>
      <c r="E261">
        <f>CONVERT(D261,"cm","ft")</f>
        <v>0.5905511811023622</v>
      </c>
      <c r="F261">
        <v>0</v>
      </c>
      <c r="G261">
        <v>0</v>
      </c>
      <c r="H261">
        <v>0</v>
      </c>
      <c r="I261">
        <v>0</v>
      </c>
      <c r="J261">
        <v>0</v>
      </c>
      <c r="K261">
        <v>0</v>
      </c>
      <c r="AQ261" s="171" t="s">
        <v>133</v>
      </c>
      <c r="AR261" s="155">
        <f t="shared" si="24"/>
        <v>60</v>
      </c>
      <c r="AS261" s="155">
        <f t="shared" si="25"/>
        <v>18</v>
      </c>
    </row>
    <row r="262" spans="1:45" ht="12.75">
      <c r="A262" s="116" t="str">
        <f t="shared" si="27"/>
        <v>18-20</v>
      </c>
      <c r="B262" s="116">
        <f t="shared" si="26"/>
        <v>10</v>
      </c>
      <c r="C262" s="116">
        <f t="shared" si="28"/>
        <v>19</v>
      </c>
      <c r="D262" s="116">
        <v>20</v>
      </c>
      <c r="E262">
        <f>CONVERT(D262,"cm","ft")</f>
        <v>0.6561679790026247</v>
      </c>
      <c r="F262">
        <v>2</v>
      </c>
      <c r="G262">
        <v>0</v>
      </c>
      <c r="H262">
        <v>2</v>
      </c>
      <c r="I262">
        <v>1</v>
      </c>
      <c r="J262">
        <v>0</v>
      </c>
      <c r="K262">
        <v>1</v>
      </c>
      <c r="AQ262" s="171" t="s">
        <v>452</v>
      </c>
      <c r="AR262" s="155">
        <f t="shared" si="24"/>
        <v>2</v>
      </c>
      <c r="AS262" s="155">
        <f t="shared" si="25"/>
        <v>0</v>
      </c>
    </row>
    <row r="263" spans="1:45" ht="12.75">
      <c r="A263" s="116" t="str">
        <f t="shared" si="27"/>
        <v>20-22</v>
      </c>
      <c r="B263" s="116">
        <f t="shared" si="26"/>
        <v>11</v>
      </c>
      <c r="C263" s="116">
        <f t="shared" si="28"/>
        <v>21</v>
      </c>
      <c r="D263" s="116">
        <v>22</v>
      </c>
      <c r="E263">
        <f>CONVERT(D263,"cm","ft")</f>
        <v>0.7217847769028871</v>
      </c>
      <c r="F263">
        <v>0</v>
      </c>
      <c r="G263">
        <v>0</v>
      </c>
      <c r="H263">
        <v>0</v>
      </c>
      <c r="I263">
        <v>0</v>
      </c>
      <c r="J263">
        <v>0</v>
      </c>
      <c r="K263">
        <v>0</v>
      </c>
      <c r="AQ263" s="171" t="s">
        <v>455</v>
      </c>
      <c r="AR263" s="155">
        <f t="shared" si="24"/>
        <v>0</v>
      </c>
      <c r="AS263" s="155">
        <f t="shared" si="25"/>
        <v>1</v>
      </c>
    </row>
    <row r="264" spans="1:45" ht="12.75">
      <c r="A264" s="116" t="str">
        <f t="shared" si="27"/>
        <v>22-24</v>
      </c>
      <c r="B264" s="116">
        <f t="shared" si="26"/>
        <v>12</v>
      </c>
      <c r="C264" s="116">
        <f t="shared" si="28"/>
        <v>23</v>
      </c>
      <c r="D264" s="116">
        <v>24</v>
      </c>
      <c r="E264">
        <f>CONVERT(D264,"cm","ft")</f>
        <v>0.7874015748031497</v>
      </c>
      <c r="F264">
        <v>0</v>
      </c>
      <c r="G264">
        <v>0</v>
      </c>
      <c r="H264">
        <v>0</v>
      </c>
      <c r="I264">
        <v>0</v>
      </c>
      <c r="J264">
        <v>0</v>
      </c>
      <c r="K264">
        <v>0</v>
      </c>
      <c r="AQ264" s="171" t="s">
        <v>467</v>
      </c>
      <c r="AR264" s="155">
        <f t="shared" si="24"/>
        <v>5</v>
      </c>
      <c r="AS264" s="155">
        <f t="shared" si="25"/>
        <v>0</v>
      </c>
    </row>
    <row r="265" spans="1:45" ht="12.75">
      <c r="A265" s="116" t="str">
        <f t="shared" si="27"/>
        <v>24-26</v>
      </c>
      <c r="B265" s="116">
        <f t="shared" si="26"/>
        <v>13</v>
      </c>
      <c r="C265" s="116">
        <f t="shared" si="28"/>
        <v>25</v>
      </c>
      <c r="D265" s="116">
        <v>26</v>
      </c>
      <c r="E265">
        <f>CONVERT(D265,"cm","ft")</f>
        <v>0.8530183727034121</v>
      </c>
      <c r="F265">
        <v>0</v>
      </c>
      <c r="G265">
        <v>0</v>
      </c>
      <c r="H265">
        <v>0</v>
      </c>
      <c r="I265">
        <v>0</v>
      </c>
      <c r="J265">
        <v>0</v>
      </c>
      <c r="K265">
        <v>0</v>
      </c>
      <c r="AQ265" s="171" t="s">
        <v>160</v>
      </c>
      <c r="AR265" s="155">
        <f t="shared" si="24"/>
        <v>8</v>
      </c>
      <c r="AS265" s="155">
        <f t="shared" si="25"/>
        <v>2</v>
      </c>
    </row>
    <row r="266" spans="1:45" ht="12.75">
      <c r="A266" s="116" t="str">
        <f t="shared" si="27"/>
        <v>26-28</v>
      </c>
      <c r="B266" s="116">
        <f t="shared" si="26"/>
        <v>14</v>
      </c>
      <c r="C266" s="116">
        <f t="shared" si="28"/>
        <v>27</v>
      </c>
      <c r="D266" s="116">
        <v>28</v>
      </c>
      <c r="E266">
        <f>CONVERT(D266,"cm","ft")</f>
        <v>0.9186351706036745</v>
      </c>
      <c r="F266">
        <v>1</v>
      </c>
      <c r="G266">
        <v>0</v>
      </c>
      <c r="H266">
        <v>1</v>
      </c>
      <c r="I266">
        <v>1</v>
      </c>
      <c r="J266">
        <v>0</v>
      </c>
      <c r="K266">
        <v>1</v>
      </c>
      <c r="AQ266" s="171" t="s">
        <v>52</v>
      </c>
      <c r="AR266" s="155">
        <f t="shared" si="24"/>
        <v>12</v>
      </c>
      <c r="AS266" s="155">
        <f t="shared" si="25"/>
        <v>15</v>
      </c>
    </row>
    <row r="267" spans="1:45" ht="12.75">
      <c r="A267" s="116" t="str">
        <f t="shared" si="27"/>
        <v>28-30</v>
      </c>
      <c r="B267" s="116">
        <f t="shared" si="26"/>
        <v>15</v>
      </c>
      <c r="C267" s="116">
        <f t="shared" si="28"/>
        <v>29</v>
      </c>
      <c r="D267" s="116">
        <v>30</v>
      </c>
      <c r="E267">
        <f>CONVERT(D267,"cm","ft")</f>
        <v>0.984251968503937</v>
      </c>
      <c r="F267">
        <v>0</v>
      </c>
      <c r="G267">
        <v>0</v>
      </c>
      <c r="H267">
        <v>0</v>
      </c>
      <c r="I267">
        <v>0</v>
      </c>
      <c r="J267">
        <v>0</v>
      </c>
      <c r="K267">
        <v>0</v>
      </c>
      <c r="AQ267" s="171" t="s">
        <v>427</v>
      </c>
      <c r="AR267" s="155">
        <f t="shared" si="24"/>
        <v>1</v>
      </c>
      <c r="AS267" s="155">
        <f t="shared" si="25"/>
        <v>0</v>
      </c>
    </row>
    <row r="268" spans="1:49" ht="12.75">
      <c r="A268" s="116" t="str">
        <f t="shared" si="27"/>
        <v>30-32</v>
      </c>
      <c r="B268" s="116">
        <f t="shared" si="26"/>
        <v>16</v>
      </c>
      <c r="C268" s="116">
        <f t="shared" si="28"/>
        <v>31</v>
      </c>
      <c r="D268" s="116">
        <v>32</v>
      </c>
      <c r="E268">
        <f>CONVERT(D268,"cm","ft")</f>
        <v>1.0498687664041995</v>
      </c>
      <c r="F268">
        <v>0</v>
      </c>
      <c r="G268">
        <v>0</v>
      </c>
      <c r="H268">
        <v>0</v>
      </c>
      <c r="I268">
        <v>0</v>
      </c>
      <c r="J268">
        <v>0</v>
      </c>
      <c r="K268">
        <v>0</v>
      </c>
      <c r="AQ268" s="171" t="s">
        <v>70</v>
      </c>
      <c r="AR268" s="155">
        <f t="shared" si="24"/>
        <v>2</v>
      </c>
      <c r="AS268" s="155">
        <f t="shared" si="25"/>
        <v>2</v>
      </c>
      <c r="AU268" t="s">
        <v>723</v>
      </c>
      <c r="AV268">
        <f>SUM(AR256:AR258,AR260,AR261,AR262,AR263,AR264,AR265,AR267)</f>
        <v>96</v>
      </c>
      <c r="AW268">
        <f>SUM(AS256:AS258,AS260,AS261,AS262,AS263,AS264,AS265,AS267)</f>
        <v>28</v>
      </c>
    </row>
    <row r="269" spans="1:45" ht="12.75">
      <c r="A269" s="116" t="str">
        <f t="shared" si="27"/>
        <v>32-34</v>
      </c>
      <c r="B269" s="116">
        <f t="shared" si="26"/>
        <v>17</v>
      </c>
      <c r="C269" s="116">
        <f t="shared" si="28"/>
        <v>33</v>
      </c>
      <c r="D269" s="116">
        <v>34</v>
      </c>
      <c r="E269">
        <f>CONVERT(D269,"cm","ft")</f>
        <v>1.1154855643044619</v>
      </c>
      <c r="F269">
        <v>0</v>
      </c>
      <c r="G269">
        <v>0</v>
      </c>
      <c r="H269">
        <v>0</v>
      </c>
      <c r="I269">
        <v>0</v>
      </c>
      <c r="J269">
        <v>0</v>
      </c>
      <c r="K269">
        <v>0</v>
      </c>
      <c r="AQ269" s="155"/>
      <c r="AR269" s="155"/>
      <c r="AS269" s="169"/>
    </row>
    <row r="270" spans="1:45" ht="12.75">
      <c r="A270" s="116" t="str">
        <f t="shared" si="27"/>
        <v>34-36</v>
      </c>
      <c r="B270" s="116">
        <f t="shared" si="26"/>
        <v>18</v>
      </c>
      <c r="C270" s="116">
        <f t="shared" si="28"/>
        <v>35</v>
      </c>
      <c r="D270" s="116">
        <v>36</v>
      </c>
      <c r="E270">
        <f>CONVERT(D270,"cm","ft")</f>
        <v>1.1811023622047243</v>
      </c>
      <c r="F270">
        <v>0</v>
      </c>
      <c r="G270">
        <v>0</v>
      </c>
      <c r="H270">
        <v>0</v>
      </c>
      <c r="I270">
        <v>0</v>
      </c>
      <c r="J270">
        <v>0</v>
      </c>
      <c r="K270">
        <v>0</v>
      </c>
      <c r="AQ270" s="171" t="s">
        <v>721</v>
      </c>
      <c r="AR270" s="155">
        <f>SUM(AR252:AR268)</f>
        <v>241</v>
      </c>
      <c r="AS270" s="155">
        <f>SUM(AS252:AS268)</f>
        <v>206</v>
      </c>
    </row>
    <row r="271" spans="1:45" ht="12.75">
      <c r="A271" s="116" t="str">
        <f t="shared" si="27"/>
        <v>36-38</v>
      </c>
      <c r="B271" s="116">
        <f t="shared" si="26"/>
        <v>19</v>
      </c>
      <c r="C271" s="116">
        <f t="shared" si="28"/>
        <v>37</v>
      </c>
      <c r="D271" s="116">
        <v>38</v>
      </c>
      <c r="E271">
        <f>CONVERT(D271,"cm","ft")</f>
        <v>1.246719160104987</v>
      </c>
      <c r="F271">
        <v>0</v>
      </c>
      <c r="G271">
        <v>0</v>
      </c>
      <c r="H271">
        <v>0</v>
      </c>
      <c r="I271">
        <v>0</v>
      </c>
      <c r="J271">
        <v>0</v>
      </c>
      <c r="K271">
        <v>0</v>
      </c>
      <c r="AQ271" s="171" t="s">
        <v>722</v>
      </c>
      <c r="AR271" s="155">
        <f>COUNTA(AQ2:AQ245)</f>
        <v>241</v>
      </c>
      <c r="AS271" s="155">
        <f>COUNTA(AR2:AR245)</f>
        <v>206</v>
      </c>
    </row>
    <row r="272" spans="1:45" ht="12.75">
      <c r="A272" s="116" t="str">
        <f t="shared" si="27"/>
        <v>38-40</v>
      </c>
      <c r="B272" s="116">
        <f t="shared" si="26"/>
        <v>20</v>
      </c>
      <c r="C272" s="116">
        <f t="shared" si="28"/>
        <v>39</v>
      </c>
      <c r="D272" s="116">
        <v>40</v>
      </c>
      <c r="E272">
        <f>CONVERT(D272,"cm","ft")</f>
        <v>1.3123359580052494</v>
      </c>
      <c r="F272">
        <v>0</v>
      </c>
      <c r="G272">
        <v>0</v>
      </c>
      <c r="H272">
        <v>0</v>
      </c>
      <c r="I272">
        <v>0</v>
      </c>
      <c r="J272">
        <v>0</v>
      </c>
      <c r="K272">
        <v>0</v>
      </c>
      <c r="AQ272" s="155"/>
      <c r="AR272" s="173"/>
      <c r="AS272" s="170"/>
    </row>
    <row r="273" spans="1:45" ht="12.75">
      <c r="A273" s="116" t="str">
        <f t="shared" si="27"/>
        <v>40-42</v>
      </c>
      <c r="B273" s="116">
        <f t="shared" si="26"/>
        <v>21</v>
      </c>
      <c r="C273" s="116">
        <f t="shared" si="28"/>
        <v>41</v>
      </c>
      <c r="D273" s="116">
        <v>42</v>
      </c>
      <c r="E273">
        <f>CONVERT(D273,"cm","ft")</f>
        <v>1.3779527559055118</v>
      </c>
      <c r="F273">
        <v>2</v>
      </c>
      <c r="G273">
        <v>0</v>
      </c>
      <c r="H273">
        <v>2</v>
      </c>
      <c r="I273">
        <v>0</v>
      </c>
      <c r="J273">
        <v>0</v>
      </c>
      <c r="K273">
        <v>0</v>
      </c>
      <c r="AQ273" s="79"/>
      <c r="AR273" s="79"/>
      <c r="AS273" s="79"/>
    </row>
    <row r="274" spans="1:45" ht="12.75">
      <c r="A274" s="116" t="str">
        <f t="shared" si="27"/>
        <v>42-44</v>
      </c>
      <c r="B274" s="116">
        <f t="shared" si="26"/>
        <v>22</v>
      </c>
      <c r="C274" s="116">
        <f t="shared" si="28"/>
        <v>43</v>
      </c>
      <c r="D274" s="116">
        <v>44</v>
      </c>
      <c r="E274">
        <f>CONVERT(D274,"cm","ft")</f>
        <v>1.4435695538057742</v>
      </c>
      <c r="F274">
        <v>0</v>
      </c>
      <c r="G274">
        <v>0</v>
      </c>
      <c r="H274">
        <v>0</v>
      </c>
      <c r="I274">
        <v>0</v>
      </c>
      <c r="J274">
        <v>0</v>
      </c>
      <c r="K274">
        <v>0</v>
      </c>
      <c r="AS274" s="166"/>
    </row>
    <row r="275" spans="1:45" ht="12.75">
      <c r="A275" s="116" t="str">
        <f t="shared" si="27"/>
        <v>44-46</v>
      </c>
      <c r="B275" s="116">
        <f t="shared" si="26"/>
        <v>23</v>
      </c>
      <c r="C275" s="116">
        <f t="shared" si="28"/>
        <v>45</v>
      </c>
      <c r="D275" s="116">
        <v>46</v>
      </c>
      <c r="E275">
        <f>CONVERT(D275,"cm","ft")</f>
        <v>1.5091863517060367</v>
      </c>
      <c r="F275">
        <v>0</v>
      </c>
      <c r="G275">
        <v>0</v>
      </c>
      <c r="H275">
        <v>0</v>
      </c>
      <c r="I275">
        <v>0</v>
      </c>
      <c r="J275">
        <v>0</v>
      </c>
      <c r="K275">
        <v>0</v>
      </c>
      <c r="AS275" s="166"/>
    </row>
    <row r="276" spans="1:45" ht="12.75">
      <c r="A276" s="116" t="str">
        <f t="shared" si="27"/>
        <v>46-48</v>
      </c>
      <c r="B276" s="116">
        <f t="shared" si="26"/>
        <v>24</v>
      </c>
      <c r="C276" s="116">
        <f t="shared" si="28"/>
        <v>47</v>
      </c>
      <c r="D276" s="116">
        <v>48</v>
      </c>
      <c r="E276">
        <f>CONVERT(D276,"cm","ft")</f>
        <v>1.5748031496062993</v>
      </c>
      <c r="F276">
        <v>0</v>
      </c>
      <c r="G276">
        <v>0</v>
      </c>
      <c r="H276">
        <v>0</v>
      </c>
      <c r="I276">
        <v>0</v>
      </c>
      <c r="J276">
        <v>0</v>
      </c>
      <c r="K276">
        <v>0</v>
      </c>
      <c r="AQ276" s="79"/>
      <c r="AS276" s="166"/>
    </row>
    <row r="277" spans="1:45" ht="12.75">
      <c r="A277" s="116" t="str">
        <f t="shared" si="27"/>
        <v>48-50</v>
      </c>
      <c r="B277" s="116">
        <f t="shared" si="26"/>
        <v>25</v>
      </c>
      <c r="C277" s="116">
        <f t="shared" si="28"/>
        <v>49</v>
      </c>
      <c r="D277" s="116">
        <v>50</v>
      </c>
      <c r="E277">
        <f>CONVERT(D277,"cm","ft")</f>
        <v>1.6404199475065617</v>
      </c>
      <c r="F277">
        <v>0</v>
      </c>
      <c r="G277">
        <v>0</v>
      </c>
      <c r="H277">
        <v>0</v>
      </c>
      <c r="I277">
        <v>0</v>
      </c>
      <c r="J277">
        <v>0</v>
      </c>
      <c r="K277">
        <v>0</v>
      </c>
      <c r="AS277" s="168"/>
    </row>
    <row r="278" spans="1:45" ht="12.75">
      <c r="A278" s="116" t="str">
        <f t="shared" si="27"/>
        <v>50-52</v>
      </c>
      <c r="B278" s="116">
        <f t="shared" si="26"/>
        <v>26</v>
      </c>
      <c r="C278" s="116">
        <f t="shared" si="28"/>
        <v>51</v>
      </c>
      <c r="D278" s="116">
        <v>52</v>
      </c>
      <c r="E278">
        <f>CONVERT(D278,"cm","ft")</f>
        <v>1.7060367454068242</v>
      </c>
      <c r="F278">
        <v>0</v>
      </c>
      <c r="G278">
        <v>0</v>
      </c>
      <c r="H278">
        <v>0</v>
      </c>
      <c r="I278">
        <v>0</v>
      </c>
      <c r="J278">
        <v>0</v>
      </c>
      <c r="K278">
        <v>0</v>
      </c>
      <c r="AS278" s="166"/>
    </row>
    <row r="279" spans="1:45" ht="12.75">
      <c r="A279" s="116" t="str">
        <f t="shared" si="27"/>
        <v>52-54</v>
      </c>
      <c r="B279" s="116">
        <f t="shared" si="26"/>
        <v>27</v>
      </c>
      <c r="C279" s="116">
        <f t="shared" si="28"/>
        <v>53</v>
      </c>
      <c r="D279" s="116">
        <v>54</v>
      </c>
      <c r="E279">
        <f>CONVERT(D279,"cm","ft")</f>
        <v>1.7716535433070866</v>
      </c>
      <c r="F279">
        <v>0</v>
      </c>
      <c r="G279">
        <v>0</v>
      </c>
      <c r="H279">
        <v>0</v>
      </c>
      <c r="I279">
        <v>0</v>
      </c>
      <c r="J279">
        <v>0</v>
      </c>
      <c r="K279">
        <v>0</v>
      </c>
      <c r="AS279" s="166"/>
    </row>
    <row r="280" spans="1:45" ht="12.75">
      <c r="A280" s="74" t="str">
        <f>"&gt;"&amp;TEXT(D279,"#")&amp;" - "&amp;TEXT(D280,"#")</f>
        <v>&gt;54 - </v>
      </c>
      <c r="G280"/>
      <c r="AQ280" s="79"/>
      <c r="AS280" s="166"/>
    </row>
    <row r="281" spans="5:45" ht="12.75">
      <c r="E281" t="s">
        <v>506</v>
      </c>
      <c r="F281" s="123" t="s">
        <v>513</v>
      </c>
      <c r="G281"/>
      <c r="I281" s="123" t="s">
        <v>512</v>
      </c>
      <c r="AQ281" s="79"/>
      <c r="AS281" s="166"/>
    </row>
    <row r="282" spans="3:45" ht="12.75">
      <c r="C282" s="116" t="s">
        <v>609</v>
      </c>
      <c r="D282" t="s">
        <v>497</v>
      </c>
      <c r="E282" t="s">
        <v>494</v>
      </c>
      <c r="F282" t="s">
        <v>612</v>
      </c>
      <c r="G282" t="s">
        <v>613</v>
      </c>
      <c r="H282" t="s">
        <v>508</v>
      </c>
      <c r="I282" t="s">
        <v>612</v>
      </c>
      <c r="J282" t="s">
        <v>613</v>
      </c>
      <c r="K282" t="s">
        <v>508</v>
      </c>
      <c r="AS282" s="166"/>
    </row>
    <row r="283" spans="3:45" ht="12.75">
      <c r="C283" s="74" t="str">
        <f>"0-"&amp;TEXT(D283,"#")</f>
        <v>0-5</v>
      </c>
      <c r="D283" s="116">
        <v>5</v>
      </c>
      <c r="E283">
        <f>CONVERT(D283,"cm","ft")</f>
        <v>0.16404199475065617</v>
      </c>
      <c r="F283">
        <f aca="true" t="array" ref="F283:F309">FREQUENCY(AS2:AS228,E283:E309)</f>
        <v>26</v>
      </c>
      <c r="G283">
        <f aca="true" t="array" ref="G283:G309">FREQUENCY(AS229:AS245,E283:E309)</f>
        <v>4</v>
      </c>
      <c r="H283">
        <f aca="true" t="array" ref="H283:H309">FREQUENCY(AS2:AS245,E283:E309)</f>
        <v>30</v>
      </c>
      <c r="I283">
        <f aca="true" t="array" ref="I283:I309">FREQUENCY(BE2:BE228,E283:E309)</f>
        <v>27</v>
      </c>
      <c r="J283">
        <f aca="true" t="array" ref="J283:J309">FREQUENCY(BE229:BE245,E283:E309)</f>
        <v>5</v>
      </c>
      <c r="K283">
        <f aca="true" t="array" ref="K283:K309">FREQUENCY(BE2:BE245,E283:E309)</f>
        <v>32</v>
      </c>
      <c r="AS283" s="166"/>
    </row>
    <row r="284" spans="3:45" ht="12.75">
      <c r="C284" s="116" t="str">
        <f>TEXT(D283,"#")&amp;"-"&amp;TEXT(D284,"#")</f>
        <v>5-10</v>
      </c>
      <c r="D284" s="116">
        <v>10</v>
      </c>
      <c r="E284">
        <f>CONVERT(D284,"cm","ft")</f>
        <v>0.32808398950131235</v>
      </c>
      <c r="F284">
        <v>77</v>
      </c>
      <c r="G284">
        <v>8</v>
      </c>
      <c r="H284">
        <v>85</v>
      </c>
      <c r="I284">
        <v>76</v>
      </c>
      <c r="J284">
        <v>6</v>
      </c>
      <c r="K284">
        <v>82</v>
      </c>
      <c r="AS284" s="166"/>
    </row>
    <row r="285" spans="3:45" ht="12.75">
      <c r="C285" s="116" t="str">
        <f aca="true" t="shared" si="29" ref="C285:C309">TEXT(D284,"#")&amp;"-"&amp;TEXT(D285,"#")</f>
        <v>10-15</v>
      </c>
      <c r="D285" s="116">
        <v>15</v>
      </c>
      <c r="E285">
        <f>CONVERT(D285,"cm","ft")</f>
        <v>0.4921259842519685</v>
      </c>
      <c r="F285">
        <v>41</v>
      </c>
      <c r="G285">
        <v>3</v>
      </c>
      <c r="H285">
        <v>44</v>
      </c>
      <c r="I285">
        <v>30</v>
      </c>
      <c r="J285">
        <v>1</v>
      </c>
      <c r="K285">
        <v>31</v>
      </c>
      <c r="AS285" s="166"/>
    </row>
    <row r="286" spans="3:45" ht="12.75">
      <c r="C286" s="116" t="str">
        <f t="shared" si="29"/>
        <v>15-20</v>
      </c>
      <c r="D286" s="116">
        <v>20</v>
      </c>
      <c r="E286">
        <f>CONVERT(D286,"cm","ft")</f>
        <v>0.6561679790026247</v>
      </c>
      <c r="F286">
        <v>25</v>
      </c>
      <c r="G286">
        <v>0</v>
      </c>
      <c r="H286">
        <v>25</v>
      </c>
      <c r="I286">
        <v>18</v>
      </c>
      <c r="J286">
        <v>0</v>
      </c>
      <c r="K286">
        <v>18</v>
      </c>
      <c r="AQ286" s="79"/>
      <c r="AS286" s="166"/>
    </row>
    <row r="287" spans="3:45" ht="12.75">
      <c r="C287" s="116" t="str">
        <f t="shared" si="29"/>
        <v>20-25</v>
      </c>
      <c r="D287" s="116">
        <v>25</v>
      </c>
      <c r="E287">
        <f>CONVERT(D287,"cm","ft")</f>
        <v>0.8202099737532809</v>
      </c>
      <c r="F287">
        <v>11</v>
      </c>
      <c r="G287">
        <v>0</v>
      </c>
      <c r="H287">
        <v>11</v>
      </c>
      <c r="I287">
        <v>6</v>
      </c>
      <c r="J287">
        <v>0</v>
      </c>
      <c r="K287">
        <v>6</v>
      </c>
      <c r="AS287" s="166"/>
    </row>
    <row r="288" spans="3:11" ht="12.75">
      <c r="C288" s="116" t="str">
        <f t="shared" si="29"/>
        <v>25-30</v>
      </c>
      <c r="D288" s="116">
        <v>30</v>
      </c>
      <c r="E288">
        <f>CONVERT(D288,"cm","ft")</f>
        <v>0.984251968503937</v>
      </c>
      <c r="F288">
        <v>3</v>
      </c>
      <c r="G288">
        <v>0</v>
      </c>
      <c r="H288">
        <v>3</v>
      </c>
      <c r="I288">
        <v>2</v>
      </c>
      <c r="J288">
        <v>0</v>
      </c>
      <c r="K288">
        <v>2</v>
      </c>
    </row>
    <row r="289" spans="3:11" ht="12.75">
      <c r="C289" s="116" t="str">
        <f t="shared" si="29"/>
        <v>30-35</v>
      </c>
      <c r="D289" s="116">
        <v>35</v>
      </c>
      <c r="E289">
        <f>CONVERT(D289,"cm","ft")</f>
        <v>1.1482939632545932</v>
      </c>
      <c r="F289">
        <v>11</v>
      </c>
      <c r="G289">
        <v>0</v>
      </c>
      <c r="H289">
        <v>11</v>
      </c>
      <c r="I289">
        <v>2</v>
      </c>
      <c r="J289">
        <v>0</v>
      </c>
      <c r="K289">
        <v>2</v>
      </c>
    </row>
    <row r="290" spans="3:11" ht="12.75">
      <c r="C290" s="116" t="str">
        <f t="shared" si="29"/>
        <v>35-40</v>
      </c>
      <c r="D290" s="116">
        <v>40</v>
      </c>
      <c r="E290">
        <f>CONVERT(D290,"cm","ft")</f>
        <v>1.3123359580052494</v>
      </c>
      <c r="F290">
        <v>5</v>
      </c>
      <c r="G290">
        <v>0</v>
      </c>
      <c r="H290">
        <v>5</v>
      </c>
      <c r="I290">
        <v>2</v>
      </c>
      <c r="J290">
        <v>0</v>
      </c>
      <c r="K290">
        <v>2</v>
      </c>
    </row>
    <row r="291" spans="3:11" ht="12.75">
      <c r="C291" s="116" t="str">
        <f t="shared" si="29"/>
        <v>40-45</v>
      </c>
      <c r="D291" s="116">
        <v>45</v>
      </c>
      <c r="E291">
        <f>CONVERT(D291,"cm","ft")</f>
        <v>1.4763779527559056</v>
      </c>
      <c r="F291">
        <v>2</v>
      </c>
      <c r="G291">
        <v>0</v>
      </c>
      <c r="H291">
        <v>2</v>
      </c>
      <c r="I291">
        <v>1</v>
      </c>
      <c r="J291">
        <v>0</v>
      </c>
      <c r="K291">
        <v>1</v>
      </c>
    </row>
    <row r="292" spans="3:11" ht="12.75">
      <c r="C292" s="116" t="str">
        <f t="shared" si="29"/>
        <v>45-50</v>
      </c>
      <c r="D292" s="116">
        <v>50</v>
      </c>
      <c r="E292">
        <f>CONVERT(D292,"cm","ft")</f>
        <v>1.6404199475065617</v>
      </c>
      <c r="F292">
        <v>3</v>
      </c>
      <c r="G292">
        <v>0</v>
      </c>
      <c r="H292">
        <v>3</v>
      </c>
      <c r="I292">
        <v>1</v>
      </c>
      <c r="J292">
        <v>0</v>
      </c>
      <c r="K292">
        <v>1</v>
      </c>
    </row>
    <row r="293" spans="3:11" ht="12.75">
      <c r="C293" s="116" t="str">
        <f t="shared" si="29"/>
        <v>50-55</v>
      </c>
      <c r="D293" s="116">
        <v>55</v>
      </c>
      <c r="E293">
        <f>CONVERT(D293,"cm","ft")</f>
        <v>1.804461942257218</v>
      </c>
      <c r="F293">
        <v>2</v>
      </c>
      <c r="G293">
        <v>0</v>
      </c>
      <c r="H293">
        <v>2</v>
      </c>
      <c r="I293">
        <v>1</v>
      </c>
      <c r="J293">
        <v>0</v>
      </c>
      <c r="K293">
        <v>1</v>
      </c>
    </row>
    <row r="294" spans="3:11" ht="12.75">
      <c r="C294" s="116" t="str">
        <f t="shared" si="29"/>
        <v>55-60</v>
      </c>
      <c r="D294" s="116">
        <v>60</v>
      </c>
      <c r="E294">
        <f>CONVERT(D294,"cm","ft")</f>
        <v>1.968503937007874</v>
      </c>
      <c r="F294">
        <v>0</v>
      </c>
      <c r="G294">
        <v>0</v>
      </c>
      <c r="H294">
        <v>0</v>
      </c>
      <c r="I294">
        <v>0</v>
      </c>
      <c r="J294">
        <v>0</v>
      </c>
      <c r="K294">
        <v>0</v>
      </c>
    </row>
    <row r="295" spans="3:11" ht="12.75">
      <c r="C295" s="116" t="str">
        <f t="shared" si="29"/>
        <v>60-65</v>
      </c>
      <c r="D295" s="116">
        <v>65</v>
      </c>
      <c r="E295">
        <f>CONVERT(D295,"cm","ft")</f>
        <v>2.1325459317585302</v>
      </c>
      <c r="F295">
        <v>0</v>
      </c>
      <c r="G295">
        <v>0</v>
      </c>
      <c r="H295">
        <v>0</v>
      </c>
      <c r="I295">
        <v>0</v>
      </c>
      <c r="J295">
        <v>0</v>
      </c>
      <c r="K295">
        <v>0</v>
      </c>
    </row>
    <row r="296" spans="3:11" ht="12.75">
      <c r="C296" s="116" t="str">
        <f t="shared" si="29"/>
        <v>65-70</v>
      </c>
      <c r="D296" s="116">
        <v>70</v>
      </c>
      <c r="E296">
        <f>CONVERT(D296,"cm","ft")</f>
        <v>2.2965879265091864</v>
      </c>
      <c r="F296">
        <v>1</v>
      </c>
      <c r="G296">
        <v>0</v>
      </c>
      <c r="H296">
        <v>1</v>
      </c>
      <c r="I296">
        <v>1</v>
      </c>
      <c r="J296">
        <v>0</v>
      </c>
      <c r="K296">
        <v>1</v>
      </c>
    </row>
    <row r="297" spans="3:11" ht="12.75">
      <c r="C297" s="116" t="str">
        <f t="shared" si="29"/>
        <v>70-75</v>
      </c>
      <c r="D297" s="116">
        <v>75</v>
      </c>
      <c r="E297">
        <f>CONVERT(D297,"cm","ft")</f>
        <v>2.4606299212598426</v>
      </c>
      <c r="F297">
        <v>1</v>
      </c>
      <c r="G297">
        <v>0</v>
      </c>
      <c r="H297">
        <v>1</v>
      </c>
      <c r="I297">
        <v>0</v>
      </c>
      <c r="J297">
        <v>0</v>
      </c>
      <c r="K297">
        <v>0</v>
      </c>
    </row>
    <row r="298" spans="3:11" ht="12.75">
      <c r="C298" s="116" t="str">
        <f t="shared" si="29"/>
        <v>75-80</v>
      </c>
      <c r="D298" s="116">
        <v>80</v>
      </c>
      <c r="E298">
        <f>CONVERT(D298,"cm","ft")</f>
        <v>2.6246719160104988</v>
      </c>
      <c r="F298">
        <v>3</v>
      </c>
      <c r="G298">
        <v>0</v>
      </c>
      <c r="H298">
        <v>3</v>
      </c>
      <c r="I298">
        <v>3</v>
      </c>
      <c r="J298">
        <v>0</v>
      </c>
      <c r="K298">
        <v>3</v>
      </c>
    </row>
    <row r="299" spans="3:11" ht="12.75">
      <c r="C299" s="116" t="str">
        <f t="shared" si="29"/>
        <v>80-85</v>
      </c>
      <c r="D299" s="116">
        <v>85</v>
      </c>
      <c r="E299">
        <f>CONVERT(D299,"cm","ft")</f>
        <v>2.788713910761155</v>
      </c>
      <c r="F299">
        <v>0</v>
      </c>
      <c r="G299">
        <v>0</v>
      </c>
      <c r="H299">
        <v>0</v>
      </c>
      <c r="I299">
        <v>0</v>
      </c>
      <c r="J299">
        <v>0</v>
      </c>
      <c r="K299">
        <v>0</v>
      </c>
    </row>
    <row r="300" spans="3:11" ht="12.75">
      <c r="C300" s="116" t="str">
        <f t="shared" si="29"/>
        <v>85-90</v>
      </c>
      <c r="D300" s="116">
        <v>90</v>
      </c>
      <c r="E300">
        <f>CONVERT(D300,"cm","ft")</f>
        <v>2.952755905511811</v>
      </c>
      <c r="F300">
        <v>1</v>
      </c>
      <c r="G300">
        <v>0</v>
      </c>
      <c r="H300">
        <v>1</v>
      </c>
      <c r="I300">
        <v>0</v>
      </c>
      <c r="J300">
        <v>0</v>
      </c>
      <c r="K300">
        <v>0</v>
      </c>
    </row>
    <row r="301" spans="3:11" ht="12.75">
      <c r="C301" s="116" t="str">
        <f t="shared" si="29"/>
        <v>90-95</v>
      </c>
      <c r="D301" s="116">
        <v>95</v>
      </c>
      <c r="E301">
        <f>CONVERT(D301,"cm","ft")</f>
        <v>3.1167979002624673</v>
      </c>
      <c r="F301">
        <v>0</v>
      </c>
      <c r="G301">
        <v>0</v>
      </c>
      <c r="H301">
        <v>0</v>
      </c>
      <c r="I301">
        <v>0</v>
      </c>
      <c r="J301">
        <v>0</v>
      </c>
      <c r="K301">
        <v>0</v>
      </c>
    </row>
    <row r="302" spans="3:11" ht="12.75">
      <c r="C302" s="116" t="str">
        <f t="shared" si="29"/>
        <v>95-100</v>
      </c>
      <c r="D302" s="116">
        <v>100</v>
      </c>
      <c r="E302">
        <f>CONVERT(D302,"cm","ft")</f>
        <v>3.2808398950131235</v>
      </c>
      <c r="F302">
        <v>0</v>
      </c>
      <c r="G302">
        <v>0</v>
      </c>
      <c r="H302">
        <v>0</v>
      </c>
      <c r="I302">
        <v>0</v>
      </c>
      <c r="J302">
        <v>0</v>
      </c>
      <c r="K302">
        <v>0</v>
      </c>
    </row>
    <row r="303" spans="3:11" ht="12.75">
      <c r="C303" s="116" t="str">
        <f t="shared" si="29"/>
        <v>100-105</v>
      </c>
      <c r="D303" s="116">
        <v>105</v>
      </c>
      <c r="E303">
        <f>CONVERT(D303,"cm","ft")</f>
        <v>3.4448818897637796</v>
      </c>
      <c r="F303">
        <v>0</v>
      </c>
      <c r="G303">
        <v>0</v>
      </c>
      <c r="H303">
        <v>0</v>
      </c>
      <c r="I303">
        <v>0</v>
      </c>
      <c r="J303">
        <v>0</v>
      </c>
      <c r="K303">
        <v>0</v>
      </c>
    </row>
    <row r="304" spans="3:11" ht="12.75">
      <c r="C304" s="116" t="str">
        <f t="shared" si="29"/>
        <v>105-110</v>
      </c>
      <c r="D304" s="116">
        <v>110</v>
      </c>
      <c r="E304">
        <f>CONVERT(D304,"cm","ft")</f>
        <v>3.608923884514436</v>
      </c>
      <c r="F304">
        <v>0</v>
      </c>
      <c r="G304">
        <v>0</v>
      </c>
      <c r="H304">
        <v>0</v>
      </c>
      <c r="I304">
        <v>0</v>
      </c>
      <c r="J304">
        <v>0</v>
      </c>
      <c r="K304">
        <v>0</v>
      </c>
    </row>
    <row r="305" spans="3:11" ht="12.75">
      <c r="C305" s="116" t="str">
        <f t="shared" si="29"/>
        <v>110-115</v>
      </c>
      <c r="D305" s="116">
        <v>115</v>
      </c>
      <c r="E305">
        <f>CONVERT(D305,"cm","ft")</f>
        <v>3.772965879265092</v>
      </c>
      <c r="F305">
        <v>0</v>
      </c>
      <c r="G305">
        <v>0</v>
      </c>
      <c r="H305">
        <v>0</v>
      </c>
      <c r="I305">
        <v>0</v>
      </c>
      <c r="J305">
        <v>0</v>
      </c>
      <c r="K305">
        <v>0</v>
      </c>
    </row>
    <row r="306" spans="3:11" ht="12.75">
      <c r="C306" s="116" t="str">
        <f t="shared" si="29"/>
        <v>115-120</v>
      </c>
      <c r="D306" s="116">
        <v>120</v>
      </c>
      <c r="E306">
        <f>CONVERT(D306,"cm","ft")</f>
        <v>3.937007874015748</v>
      </c>
      <c r="F306">
        <v>0</v>
      </c>
      <c r="G306">
        <v>0</v>
      </c>
      <c r="H306">
        <v>0</v>
      </c>
      <c r="I306">
        <v>0</v>
      </c>
      <c r="J306">
        <v>0</v>
      </c>
      <c r="K306">
        <v>0</v>
      </c>
    </row>
    <row r="307" spans="3:11" ht="12.75">
      <c r="C307" s="116" t="str">
        <f t="shared" si="29"/>
        <v>120-125</v>
      </c>
      <c r="D307" s="116">
        <v>125</v>
      </c>
      <c r="E307">
        <f>CONVERT(D307,"cm","ft")</f>
        <v>4.101049868766404</v>
      </c>
      <c r="F307">
        <v>0</v>
      </c>
      <c r="G307">
        <v>0</v>
      </c>
      <c r="H307">
        <v>0</v>
      </c>
      <c r="I307">
        <v>0</v>
      </c>
      <c r="J307">
        <v>0</v>
      </c>
      <c r="K307">
        <v>0</v>
      </c>
    </row>
    <row r="308" spans="3:11" ht="12.75">
      <c r="C308" s="116" t="str">
        <f t="shared" si="29"/>
        <v>125-130</v>
      </c>
      <c r="D308" s="116">
        <v>130</v>
      </c>
      <c r="E308">
        <f>CONVERT(D308,"cm","ft")</f>
        <v>4.2650918635170605</v>
      </c>
      <c r="F308">
        <v>0</v>
      </c>
      <c r="G308">
        <v>0</v>
      </c>
      <c r="H308">
        <v>0</v>
      </c>
      <c r="I308">
        <v>0</v>
      </c>
      <c r="J308">
        <v>0</v>
      </c>
      <c r="K308">
        <v>0</v>
      </c>
    </row>
    <row r="309" spans="3:11" ht="12.75">
      <c r="C309" s="116" t="str">
        <f t="shared" si="29"/>
        <v>130-135</v>
      </c>
      <c r="D309" s="116">
        <v>135</v>
      </c>
      <c r="E309">
        <f>CONVERT(D309,"cm","ft")</f>
        <v>4.429133858267717</v>
      </c>
      <c r="F309">
        <v>0</v>
      </c>
      <c r="G309">
        <v>0</v>
      </c>
      <c r="H309">
        <v>0</v>
      </c>
      <c r="I309">
        <v>0</v>
      </c>
      <c r="J309">
        <v>0</v>
      </c>
      <c r="K309">
        <v>0</v>
      </c>
    </row>
    <row r="311" ht="12.75">
      <c r="T311" t="s">
        <v>674</v>
      </c>
    </row>
    <row r="312" spans="16:21" ht="12.75">
      <c r="P312" t="s">
        <v>561</v>
      </c>
      <c r="R312" t="s">
        <v>499</v>
      </c>
      <c r="T312" t="s">
        <v>498</v>
      </c>
      <c r="U312" t="s">
        <v>499</v>
      </c>
    </row>
    <row r="313" spans="4:21" ht="12.75">
      <c r="D313" t="s">
        <v>549</v>
      </c>
      <c r="E313" t="s">
        <v>551</v>
      </c>
      <c r="F313" t="s">
        <v>552</v>
      </c>
      <c r="G313" t="s">
        <v>553</v>
      </c>
      <c r="H313" t="s">
        <v>554</v>
      </c>
      <c r="I313" t="s">
        <v>550</v>
      </c>
      <c r="J313" t="s">
        <v>557</v>
      </c>
      <c r="K313" t="s">
        <v>558</v>
      </c>
      <c r="L313" t="s">
        <v>559</v>
      </c>
      <c r="M313" t="s">
        <v>560</v>
      </c>
      <c r="P313" t="s">
        <v>562</v>
      </c>
      <c r="Q313" t="s">
        <v>563</v>
      </c>
      <c r="R313" t="s">
        <v>562</v>
      </c>
      <c r="S313" t="s">
        <v>563</v>
      </c>
      <c r="T313" t="s">
        <v>566</v>
      </c>
      <c r="U313" t="s">
        <v>566</v>
      </c>
    </row>
    <row r="314" spans="4:21" ht="12.75">
      <c r="D314">
        <f aca="true" t="shared" si="30" ref="D314:D340">(D253*I253)</f>
        <v>274</v>
      </c>
      <c r="E314">
        <f aca="true" t="shared" si="31" ref="E314:E340">D253*J253</f>
        <v>18</v>
      </c>
      <c r="F314">
        <f aca="true" t="shared" si="32" ref="F314:F340">D253*K253</f>
        <v>292</v>
      </c>
      <c r="G314">
        <f aca="true" t="shared" si="33" ref="G314:G340">D283*J283</f>
        <v>25</v>
      </c>
      <c r="H314">
        <f aca="true" t="shared" si="34" ref="H314:H340">D283*K283</f>
        <v>160</v>
      </c>
      <c r="I314">
        <f aca="true" t="shared" si="35" ref="I314:I340">D283*I283</f>
        <v>135</v>
      </c>
      <c r="J314">
        <f>D253*P314</f>
        <v>152</v>
      </c>
      <c r="K314">
        <f>D253*Q314</f>
        <v>110</v>
      </c>
      <c r="L314">
        <f>D283*R314</f>
        <v>80</v>
      </c>
      <c r="M314">
        <f>D283*S314</f>
        <v>55</v>
      </c>
      <c r="P314">
        <f aca="true" t="array" ref="P314:P340">FREQUENCY(BF13:BF144,E253:E279)</f>
        <v>76</v>
      </c>
      <c r="Q314">
        <f aca="true" t="array" ref="Q314:Q340">FREQUENCY(BN145:BN228,E253:E279)</f>
        <v>55</v>
      </c>
      <c r="R314">
        <f aca="true" t="array" ref="R314:R340">FREQUENCY(BE13:BE144,E283:E309)</f>
        <v>16</v>
      </c>
      <c r="S314">
        <f aca="true" t="array" ref="S314:S340">FREQUENCY(BM144:BM228,E283:E309)</f>
        <v>11</v>
      </c>
      <c r="T314">
        <f aca="true" t="array" ref="T314:T340">FREQUENCY(BK2:BK228,E253:E279)</f>
        <v>22</v>
      </c>
      <c r="U314">
        <f aca="true" t="array" ref="U314:U340">FREQUENCY(BJ2:BJ228,E283:E309)</f>
        <v>10</v>
      </c>
    </row>
    <row r="315" spans="4:21" ht="12.75">
      <c r="D315">
        <f t="shared" si="30"/>
        <v>84</v>
      </c>
      <c r="E315">
        <f t="shared" si="31"/>
        <v>12</v>
      </c>
      <c r="F315">
        <f t="shared" si="32"/>
        <v>96</v>
      </c>
      <c r="G315">
        <f t="shared" si="33"/>
        <v>60</v>
      </c>
      <c r="H315">
        <f t="shared" si="34"/>
        <v>820</v>
      </c>
      <c r="I315">
        <f t="shared" si="35"/>
        <v>760</v>
      </c>
      <c r="J315">
        <f aca="true" t="shared" si="36" ref="J315:J340">D254*P315</f>
        <v>84</v>
      </c>
      <c r="K315">
        <f aca="true" t="shared" si="37" ref="K315:K340">D254*Q315</f>
        <v>0</v>
      </c>
      <c r="L315">
        <f aca="true" t="shared" si="38" ref="L315:L340">D284*R315</f>
        <v>490</v>
      </c>
      <c r="M315">
        <f aca="true" t="shared" si="39" ref="M315:M340">D284*S315</f>
        <v>260</v>
      </c>
      <c r="P315">
        <v>21</v>
      </c>
      <c r="Q315">
        <v>0</v>
      </c>
      <c r="R315">
        <v>49</v>
      </c>
      <c r="S315">
        <v>26</v>
      </c>
      <c r="T315">
        <v>17</v>
      </c>
      <c r="U315">
        <v>1</v>
      </c>
    </row>
    <row r="316" spans="4:21" ht="12.75">
      <c r="D316">
        <f t="shared" si="30"/>
        <v>30</v>
      </c>
      <c r="E316">
        <f t="shared" si="31"/>
        <v>0</v>
      </c>
      <c r="F316">
        <f t="shared" si="32"/>
        <v>30</v>
      </c>
      <c r="G316">
        <f t="shared" si="33"/>
        <v>15</v>
      </c>
      <c r="H316">
        <f t="shared" si="34"/>
        <v>465</v>
      </c>
      <c r="I316">
        <f t="shared" si="35"/>
        <v>450</v>
      </c>
      <c r="J316">
        <f t="shared" si="36"/>
        <v>30</v>
      </c>
      <c r="K316">
        <f t="shared" si="37"/>
        <v>0</v>
      </c>
      <c r="L316">
        <f t="shared" si="38"/>
        <v>210</v>
      </c>
      <c r="M316">
        <f t="shared" si="39"/>
        <v>240</v>
      </c>
      <c r="P316">
        <v>5</v>
      </c>
      <c r="Q316">
        <v>0</v>
      </c>
      <c r="R316">
        <v>14</v>
      </c>
      <c r="S316">
        <v>16</v>
      </c>
      <c r="T316">
        <v>4</v>
      </c>
      <c r="U316">
        <v>11</v>
      </c>
    </row>
    <row r="317" spans="4:21" ht="12.75">
      <c r="D317">
        <f t="shared" si="30"/>
        <v>24</v>
      </c>
      <c r="E317">
        <f t="shared" si="31"/>
        <v>0</v>
      </c>
      <c r="F317">
        <f t="shared" si="32"/>
        <v>24</v>
      </c>
      <c r="G317">
        <f t="shared" si="33"/>
        <v>0</v>
      </c>
      <c r="H317">
        <f t="shared" si="34"/>
        <v>360</v>
      </c>
      <c r="I317">
        <f t="shared" si="35"/>
        <v>360</v>
      </c>
      <c r="J317">
        <f t="shared" si="36"/>
        <v>24</v>
      </c>
      <c r="K317">
        <f t="shared" si="37"/>
        <v>0</v>
      </c>
      <c r="L317">
        <f t="shared" si="38"/>
        <v>240</v>
      </c>
      <c r="M317">
        <f t="shared" si="39"/>
        <v>60</v>
      </c>
      <c r="P317">
        <v>3</v>
      </c>
      <c r="Q317">
        <v>0</v>
      </c>
      <c r="R317">
        <v>12</v>
      </c>
      <c r="S317">
        <v>3</v>
      </c>
      <c r="T317">
        <v>5</v>
      </c>
      <c r="U317">
        <v>7</v>
      </c>
    </row>
    <row r="318" spans="4:21" ht="12.75">
      <c r="D318">
        <f t="shared" si="30"/>
        <v>10</v>
      </c>
      <c r="E318">
        <f t="shared" si="31"/>
        <v>0</v>
      </c>
      <c r="F318">
        <f t="shared" si="32"/>
        <v>10</v>
      </c>
      <c r="G318">
        <f t="shared" si="33"/>
        <v>0</v>
      </c>
      <c r="H318">
        <f t="shared" si="34"/>
        <v>150</v>
      </c>
      <c r="I318">
        <f t="shared" si="35"/>
        <v>150</v>
      </c>
      <c r="J318">
        <f t="shared" si="36"/>
        <v>0</v>
      </c>
      <c r="K318">
        <f t="shared" si="37"/>
        <v>10</v>
      </c>
      <c r="L318">
        <f t="shared" si="38"/>
        <v>100</v>
      </c>
      <c r="M318">
        <f t="shared" si="39"/>
        <v>0</v>
      </c>
      <c r="P318">
        <v>0</v>
      </c>
      <c r="Q318">
        <v>1</v>
      </c>
      <c r="R318">
        <v>4</v>
      </c>
      <c r="S318">
        <v>0</v>
      </c>
      <c r="T318">
        <v>1</v>
      </c>
      <c r="U318">
        <v>5</v>
      </c>
    </row>
    <row r="319" spans="4:21" ht="12.75">
      <c r="D319">
        <f t="shared" si="30"/>
        <v>0</v>
      </c>
      <c r="E319">
        <f t="shared" si="31"/>
        <v>0</v>
      </c>
      <c r="F319">
        <f t="shared" si="32"/>
        <v>0</v>
      </c>
      <c r="G319">
        <f t="shared" si="33"/>
        <v>0</v>
      </c>
      <c r="H319">
        <f t="shared" si="34"/>
        <v>60</v>
      </c>
      <c r="I319">
        <f t="shared" si="35"/>
        <v>60</v>
      </c>
      <c r="J319">
        <f t="shared" si="36"/>
        <v>0</v>
      </c>
      <c r="K319">
        <f t="shared" si="37"/>
        <v>0</v>
      </c>
      <c r="L319">
        <f t="shared" si="38"/>
        <v>60</v>
      </c>
      <c r="M319">
        <f t="shared" si="39"/>
        <v>0</v>
      </c>
      <c r="P319">
        <v>0</v>
      </c>
      <c r="Q319">
        <v>0</v>
      </c>
      <c r="R319">
        <v>2</v>
      </c>
      <c r="S319">
        <v>0</v>
      </c>
      <c r="T319">
        <v>2</v>
      </c>
      <c r="U319">
        <v>1</v>
      </c>
    </row>
    <row r="320" spans="4:21" ht="12.75">
      <c r="D320">
        <f t="shared" si="30"/>
        <v>14</v>
      </c>
      <c r="E320">
        <f t="shared" si="31"/>
        <v>0</v>
      </c>
      <c r="F320">
        <f t="shared" si="32"/>
        <v>14</v>
      </c>
      <c r="G320">
        <f t="shared" si="33"/>
        <v>0</v>
      </c>
      <c r="H320">
        <f t="shared" si="34"/>
        <v>70</v>
      </c>
      <c r="I320">
        <f t="shared" si="35"/>
        <v>70</v>
      </c>
      <c r="J320">
        <f t="shared" si="36"/>
        <v>14</v>
      </c>
      <c r="K320">
        <f t="shared" si="37"/>
        <v>0</v>
      </c>
      <c r="L320">
        <f t="shared" si="38"/>
        <v>70</v>
      </c>
      <c r="M320">
        <f t="shared" si="39"/>
        <v>0</v>
      </c>
      <c r="P320">
        <v>1</v>
      </c>
      <c r="Q320">
        <v>0</v>
      </c>
      <c r="R320">
        <v>2</v>
      </c>
      <c r="S320">
        <v>0</v>
      </c>
      <c r="T320">
        <v>1</v>
      </c>
      <c r="U320">
        <v>9</v>
      </c>
    </row>
    <row r="321" spans="4:21" ht="12.75">
      <c r="D321">
        <f t="shared" si="30"/>
        <v>0</v>
      </c>
      <c r="E321">
        <f t="shared" si="31"/>
        <v>0</v>
      </c>
      <c r="F321">
        <f t="shared" si="32"/>
        <v>0</v>
      </c>
      <c r="G321">
        <f t="shared" si="33"/>
        <v>0</v>
      </c>
      <c r="H321">
        <f t="shared" si="34"/>
        <v>80</v>
      </c>
      <c r="I321">
        <f t="shared" si="35"/>
        <v>80</v>
      </c>
      <c r="J321">
        <f t="shared" si="36"/>
        <v>0</v>
      </c>
      <c r="K321">
        <f t="shared" si="37"/>
        <v>0</v>
      </c>
      <c r="L321">
        <f t="shared" si="38"/>
        <v>80</v>
      </c>
      <c r="M321">
        <f t="shared" si="39"/>
        <v>0</v>
      </c>
      <c r="P321">
        <v>0</v>
      </c>
      <c r="Q321">
        <v>0</v>
      </c>
      <c r="R321">
        <v>2</v>
      </c>
      <c r="S321">
        <v>0</v>
      </c>
      <c r="T321">
        <v>2</v>
      </c>
      <c r="U321">
        <v>3</v>
      </c>
    </row>
    <row r="322" spans="4:21" ht="12.75">
      <c r="D322">
        <f t="shared" si="30"/>
        <v>0</v>
      </c>
      <c r="E322">
        <f t="shared" si="31"/>
        <v>0</v>
      </c>
      <c r="F322">
        <f t="shared" si="32"/>
        <v>0</v>
      </c>
      <c r="G322">
        <f t="shared" si="33"/>
        <v>0</v>
      </c>
      <c r="H322">
        <f t="shared" si="34"/>
        <v>45</v>
      </c>
      <c r="I322">
        <f t="shared" si="35"/>
        <v>45</v>
      </c>
      <c r="J322">
        <f t="shared" si="36"/>
        <v>0</v>
      </c>
      <c r="K322">
        <f t="shared" si="37"/>
        <v>0</v>
      </c>
      <c r="L322">
        <f t="shared" si="38"/>
        <v>45</v>
      </c>
      <c r="M322">
        <f t="shared" si="39"/>
        <v>0</v>
      </c>
      <c r="P322">
        <v>0</v>
      </c>
      <c r="Q322">
        <v>0</v>
      </c>
      <c r="R322">
        <v>1</v>
      </c>
      <c r="S322">
        <v>0</v>
      </c>
      <c r="T322">
        <v>0</v>
      </c>
      <c r="U322">
        <v>1</v>
      </c>
    </row>
    <row r="323" spans="4:21" ht="12.75">
      <c r="D323">
        <f t="shared" si="30"/>
        <v>20</v>
      </c>
      <c r="E323">
        <f t="shared" si="31"/>
        <v>0</v>
      </c>
      <c r="F323">
        <f t="shared" si="32"/>
        <v>20</v>
      </c>
      <c r="G323">
        <f t="shared" si="33"/>
        <v>0</v>
      </c>
      <c r="H323">
        <f t="shared" si="34"/>
        <v>50</v>
      </c>
      <c r="I323">
        <f t="shared" si="35"/>
        <v>50</v>
      </c>
      <c r="J323">
        <f t="shared" si="36"/>
        <v>20</v>
      </c>
      <c r="K323">
        <f t="shared" si="37"/>
        <v>0</v>
      </c>
      <c r="L323">
        <f t="shared" si="38"/>
        <v>50</v>
      </c>
      <c r="M323">
        <f t="shared" si="39"/>
        <v>0</v>
      </c>
      <c r="P323">
        <v>1</v>
      </c>
      <c r="Q323">
        <v>0</v>
      </c>
      <c r="R323">
        <v>1</v>
      </c>
      <c r="S323">
        <v>0</v>
      </c>
      <c r="T323">
        <v>1</v>
      </c>
      <c r="U323">
        <v>2</v>
      </c>
    </row>
    <row r="324" spans="4:21" ht="12.75">
      <c r="D324">
        <f t="shared" si="30"/>
        <v>0</v>
      </c>
      <c r="E324">
        <f t="shared" si="31"/>
        <v>0</v>
      </c>
      <c r="F324">
        <f t="shared" si="32"/>
        <v>0</v>
      </c>
      <c r="G324">
        <f t="shared" si="33"/>
        <v>0</v>
      </c>
      <c r="H324">
        <f t="shared" si="34"/>
        <v>55</v>
      </c>
      <c r="I324">
        <f t="shared" si="35"/>
        <v>55</v>
      </c>
      <c r="J324">
        <f t="shared" si="36"/>
        <v>0</v>
      </c>
      <c r="K324">
        <f t="shared" si="37"/>
        <v>0</v>
      </c>
      <c r="L324">
        <f t="shared" si="38"/>
        <v>55</v>
      </c>
      <c r="M324">
        <f t="shared" si="39"/>
        <v>0</v>
      </c>
      <c r="P324">
        <v>0</v>
      </c>
      <c r="Q324">
        <v>0</v>
      </c>
      <c r="R324">
        <v>1</v>
      </c>
      <c r="S324">
        <v>0</v>
      </c>
      <c r="T324">
        <v>0</v>
      </c>
      <c r="U324">
        <v>1</v>
      </c>
    </row>
    <row r="325" spans="4:21" ht="12.75">
      <c r="D325">
        <f t="shared" si="30"/>
        <v>0</v>
      </c>
      <c r="E325">
        <f t="shared" si="31"/>
        <v>0</v>
      </c>
      <c r="F325">
        <f t="shared" si="32"/>
        <v>0</v>
      </c>
      <c r="G325">
        <f t="shared" si="33"/>
        <v>0</v>
      </c>
      <c r="H325">
        <f t="shared" si="34"/>
        <v>0</v>
      </c>
      <c r="I325">
        <f t="shared" si="35"/>
        <v>0</v>
      </c>
      <c r="J325">
        <f t="shared" si="36"/>
        <v>0</v>
      </c>
      <c r="K325">
        <f t="shared" si="37"/>
        <v>0</v>
      </c>
      <c r="L325">
        <f t="shared" si="38"/>
        <v>0</v>
      </c>
      <c r="M325">
        <f t="shared" si="39"/>
        <v>0</v>
      </c>
      <c r="P325">
        <v>0</v>
      </c>
      <c r="Q325">
        <v>0</v>
      </c>
      <c r="R325">
        <v>0</v>
      </c>
      <c r="S325">
        <v>0</v>
      </c>
      <c r="T325">
        <v>0</v>
      </c>
      <c r="U325">
        <v>0</v>
      </c>
    </row>
    <row r="326" spans="4:21" ht="12.75">
      <c r="D326">
        <f t="shared" si="30"/>
        <v>0</v>
      </c>
      <c r="E326">
        <f t="shared" si="31"/>
        <v>0</v>
      </c>
      <c r="F326">
        <f t="shared" si="32"/>
        <v>0</v>
      </c>
      <c r="G326">
        <f t="shared" si="33"/>
        <v>0</v>
      </c>
      <c r="H326">
        <f t="shared" si="34"/>
        <v>0</v>
      </c>
      <c r="I326">
        <f t="shared" si="35"/>
        <v>0</v>
      </c>
      <c r="J326">
        <f t="shared" si="36"/>
        <v>0</v>
      </c>
      <c r="K326">
        <f t="shared" si="37"/>
        <v>0</v>
      </c>
      <c r="L326">
        <f t="shared" si="38"/>
        <v>0</v>
      </c>
      <c r="M326">
        <f t="shared" si="39"/>
        <v>0</v>
      </c>
      <c r="P326">
        <v>0</v>
      </c>
      <c r="Q326">
        <v>0</v>
      </c>
      <c r="R326">
        <v>0</v>
      </c>
      <c r="S326">
        <v>0</v>
      </c>
      <c r="T326">
        <v>0</v>
      </c>
      <c r="U326">
        <v>0</v>
      </c>
    </row>
    <row r="327" spans="4:21" ht="12.75">
      <c r="D327">
        <f t="shared" si="30"/>
        <v>28</v>
      </c>
      <c r="E327">
        <f t="shared" si="31"/>
        <v>0</v>
      </c>
      <c r="F327">
        <f t="shared" si="32"/>
        <v>28</v>
      </c>
      <c r="G327">
        <f t="shared" si="33"/>
        <v>0</v>
      </c>
      <c r="H327">
        <f t="shared" si="34"/>
        <v>70</v>
      </c>
      <c r="I327">
        <f t="shared" si="35"/>
        <v>70</v>
      </c>
      <c r="J327">
        <f t="shared" si="36"/>
        <v>28</v>
      </c>
      <c r="K327">
        <f t="shared" si="37"/>
        <v>0</v>
      </c>
      <c r="L327">
        <f t="shared" si="38"/>
        <v>70</v>
      </c>
      <c r="M327">
        <f t="shared" si="39"/>
        <v>0</v>
      </c>
      <c r="P327">
        <v>1</v>
      </c>
      <c r="Q327">
        <v>0</v>
      </c>
      <c r="R327">
        <v>1</v>
      </c>
      <c r="S327">
        <v>0</v>
      </c>
      <c r="T327">
        <v>0</v>
      </c>
      <c r="U327">
        <v>0</v>
      </c>
    </row>
    <row r="328" spans="4:21" ht="12.75">
      <c r="D328">
        <f t="shared" si="30"/>
        <v>0</v>
      </c>
      <c r="E328">
        <f t="shared" si="31"/>
        <v>0</v>
      </c>
      <c r="F328">
        <f t="shared" si="32"/>
        <v>0</v>
      </c>
      <c r="G328">
        <f t="shared" si="33"/>
        <v>0</v>
      </c>
      <c r="H328">
        <f t="shared" si="34"/>
        <v>0</v>
      </c>
      <c r="I328">
        <f t="shared" si="35"/>
        <v>0</v>
      </c>
      <c r="J328">
        <f t="shared" si="36"/>
        <v>0</v>
      </c>
      <c r="K328">
        <f t="shared" si="37"/>
        <v>0</v>
      </c>
      <c r="L328">
        <f t="shared" si="38"/>
        <v>0</v>
      </c>
      <c r="M328">
        <f t="shared" si="39"/>
        <v>0</v>
      </c>
      <c r="P328">
        <v>0</v>
      </c>
      <c r="Q328">
        <v>0</v>
      </c>
      <c r="R328">
        <v>0</v>
      </c>
      <c r="S328">
        <v>0</v>
      </c>
      <c r="T328">
        <v>0</v>
      </c>
      <c r="U328">
        <v>1</v>
      </c>
    </row>
    <row r="329" spans="4:21" ht="12.75">
      <c r="D329">
        <f t="shared" si="30"/>
        <v>0</v>
      </c>
      <c r="E329">
        <f t="shared" si="31"/>
        <v>0</v>
      </c>
      <c r="F329">
        <f t="shared" si="32"/>
        <v>0</v>
      </c>
      <c r="G329">
        <f t="shared" si="33"/>
        <v>0</v>
      </c>
      <c r="H329">
        <f t="shared" si="34"/>
        <v>240</v>
      </c>
      <c r="I329">
        <f t="shared" si="35"/>
        <v>240</v>
      </c>
      <c r="J329">
        <f t="shared" si="36"/>
        <v>0</v>
      </c>
      <c r="K329">
        <f t="shared" si="37"/>
        <v>0</v>
      </c>
      <c r="L329">
        <f t="shared" si="38"/>
        <v>240</v>
      </c>
      <c r="M329">
        <f t="shared" si="39"/>
        <v>0</v>
      </c>
      <c r="P329">
        <v>0</v>
      </c>
      <c r="Q329">
        <v>0</v>
      </c>
      <c r="R329">
        <v>3</v>
      </c>
      <c r="S329">
        <v>0</v>
      </c>
      <c r="T329">
        <v>0</v>
      </c>
      <c r="U329">
        <v>0</v>
      </c>
    </row>
    <row r="330" spans="4:21" ht="12.75">
      <c r="D330">
        <f t="shared" si="30"/>
        <v>0</v>
      </c>
      <c r="E330">
        <f t="shared" si="31"/>
        <v>0</v>
      </c>
      <c r="F330">
        <f t="shared" si="32"/>
        <v>0</v>
      </c>
      <c r="G330">
        <f t="shared" si="33"/>
        <v>0</v>
      </c>
      <c r="H330">
        <f t="shared" si="34"/>
        <v>0</v>
      </c>
      <c r="I330">
        <f t="shared" si="35"/>
        <v>0</v>
      </c>
      <c r="J330">
        <f t="shared" si="36"/>
        <v>0</v>
      </c>
      <c r="K330">
        <f t="shared" si="37"/>
        <v>0</v>
      </c>
      <c r="L330">
        <f t="shared" si="38"/>
        <v>0</v>
      </c>
      <c r="M330">
        <f t="shared" si="39"/>
        <v>0</v>
      </c>
      <c r="P330">
        <v>0</v>
      </c>
      <c r="Q330">
        <v>0</v>
      </c>
      <c r="R330">
        <v>0</v>
      </c>
      <c r="S330">
        <v>0</v>
      </c>
      <c r="T330">
        <v>0</v>
      </c>
      <c r="U330">
        <v>0</v>
      </c>
    </row>
    <row r="331" spans="4:21" ht="12.75">
      <c r="D331">
        <f t="shared" si="30"/>
        <v>0</v>
      </c>
      <c r="E331">
        <f t="shared" si="31"/>
        <v>0</v>
      </c>
      <c r="F331">
        <f t="shared" si="32"/>
        <v>0</v>
      </c>
      <c r="G331">
        <f t="shared" si="33"/>
        <v>0</v>
      </c>
      <c r="H331">
        <f t="shared" si="34"/>
        <v>0</v>
      </c>
      <c r="I331">
        <f t="shared" si="35"/>
        <v>0</v>
      </c>
      <c r="J331">
        <f t="shared" si="36"/>
        <v>0</v>
      </c>
      <c r="K331">
        <f t="shared" si="37"/>
        <v>0</v>
      </c>
      <c r="L331">
        <f t="shared" si="38"/>
        <v>0</v>
      </c>
      <c r="M331">
        <f t="shared" si="39"/>
        <v>0</v>
      </c>
      <c r="P331">
        <v>0</v>
      </c>
      <c r="Q331">
        <v>0</v>
      </c>
      <c r="R331">
        <v>0</v>
      </c>
      <c r="S331">
        <v>0</v>
      </c>
      <c r="T331">
        <v>0</v>
      </c>
      <c r="U331">
        <v>1</v>
      </c>
    </row>
    <row r="332" spans="4:21" ht="12.75">
      <c r="D332">
        <f t="shared" si="30"/>
        <v>0</v>
      </c>
      <c r="E332">
        <f t="shared" si="31"/>
        <v>0</v>
      </c>
      <c r="F332">
        <f t="shared" si="32"/>
        <v>0</v>
      </c>
      <c r="G332">
        <f t="shared" si="33"/>
        <v>0</v>
      </c>
      <c r="H332">
        <f t="shared" si="34"/>
        <v>0</v>
      </c>
      <c r="I332">
        <f t="shared" si="35"/>
        <v>0</v>
      </c>
      <c r="J332">
        <f t="shared" si="36"/>
        <v>0</v>
      </c>
      <c r="K332">
        <f t="shared" si="37"/>
        <v>0</v>
      </c>
      <c r="L332">
        <f t="shared" si="38"/>
        <v>0</v>
      </c>
      <c r="M332">
        <f t="shared" si="39"/>
        <v>0</v>
      </c>
      <c r="P332">
        <v>0</v>
      </c>
      <c r="Q332">
        <v>0</v>
      </c>
      <c r="R332">
        <v>0</v>
      </c>
      <c r="S332">
        <v>0</v>
      </c>
      <c r="T332">
        <v>0</v>
      </c>
      <c r="U332">
        <v>0</v>
      </c>
    </row>
    <row r="333" spans="4:21" ht="12.75">
      <c r="D333">
        <f t="shared" si="30"/>
        <v>0</v>
      </c>
      <c r="E333">
        <f t="shared" si="31"/>
        <v>0</v>
      </c>
      <c r="F333">
        <f t="shared" si="32"/>
        <v>0</v>
      </c>
      <c r="G333">
        <f t="shared" si="33"/>
        <v>0</v>
      </c>
      <c r="H333">
        <f t="shared" si="34"/>
        <v>0</v>
      </c>
      <c r="I333">
        <f t="shared" si="35"/>
        <v>0</v>
      </c>
      <c r="J333">
        <f t="shared" si="36"/>
        <v>0</v>
      </c>
      <c r="K333">
        <f t="shared" si="37"/>
        <v>0</v>
      </c>
      <c r="L333">
        <f t="shared" si="38"/>
        <v>0</v>
      </c>
      <c r="M333">
        <f t="shared" si="39"/>
        <v>0</v>
      </c>
      <c r="P333">
        <v>0</v>
      </c>
      <c r="Q333">
        <v>0</v>
      </c>
      <c r="R333">
        <v>0</v>
      </c>
      <c r="S333">
        <v>0</v>
      </c>
      <c r="T333">
        <v>0</v>
      </c>
      <c r="U333">
        <v>0</v>
      </c>
    </row>
    <row r="334" spans="4:21" ht="12.75">
      <c r="D334">
        <f t="shared" si="30"/>
        <v>0</v>
      </c>
      <c r="E334">
        <f t="shared" si="31"/>
        <v>0</v>
      </c>
      <c r="F334">
        <f t="shared" si="32"/>
        <v>0</v>
      </c>
      <c r="G334">
        <f t="shared" si="33"/>
        <v>0</v>
      </c>
      <c r="H334">
        <f t="shared" si="34"/>
        <v>0</v>
      </c>
      <c r="I334">
        <f t="shared" si="35"/>
        <v>0</v>
      </c>
      <c r="J334">
        <f t="shared" si="36"/>
        <v>0</v>
      </c>
      <c r="K334">
        <f t="shared" si="37"/>
        <v>0</v>
      </c>
      <c r="L334">
        <f t="shared" si="38"/>
        <v>0</v>
      </c>
      <c r="M334">
        <f t="shared" si="39"/>
        <v>0</v>
      </c>
      <c r="P334">
        <v>0</v>
      </c>
      <c r="Q334">
        <v>0</v>
      </c>
      <c r="R334">
        <v>0</v>
      </c>
      <c r="S334">
        <v>0</v>
      </c>
      <c r="T334">
        <v>2</v>
      </c>
      <c r="U334">
        <v>0</v>
      </c>
    </row>
    <row r="335" spans="4:21" ht="12.75">
      <c r="D335">
        <f t="shared" si="30"/>
        <v>0</v>
      </c>
      <c r="E335">
        <f t="shared" si="31"/>
        <v>0</v>
      </c>
      <c r="F335">
        <f t="shared" si="32"/>
        <v>0</v>
      </c>
      <c r="G335">
        <f t="shared" si="33"/>
        <v>0</v>
      </c>
      <c r="H335">
        <f t="shared" si="34"/>
        <v>0</v>
      </c>
      <c r="I335">
        <f t="shared" si="35"/>
        <v>0</v>
      </c>
      <c r="J335">
        <f t="shared" si="36"/>
        <v>0</v>
      </c>
      <c r="K335">
        <f t="shared" si="37"/>
        <v>0</v>
      </c>
      <c r="L335">
        <f t="shared" si="38"/>
        <v>0</v>
      </c>
      <c r="M335">
        <f t="shared" si="39"/>
        <v>0</v>
      </c>
      <c r="P335">
        <v>0</v>
      </c>
      <c r="Q335">
        <v>0</v>
      </c>
      <c r="R335">
        <v>0</v>
      </c>
      <c r="S335">
        <v>0</v>
      </c>
      <c r="T335">
        <v>0</v>
      </c>
      <c r="U335">
        <v>0</v>
      </c>
    </row>
    <row r="336" spans="4:21" ht="12.75">
      <c r="D336">
        <f t="shared" si="30"/>
        <v>0</v>
      </c>
      <c r="E336">
        <f t="shared" si="31"/>
        <v>0</v>
      </c>
      <c r="F336">
        <f t="shared" si="32"/>
        <v>0</v>
      </c>
      <c r="G336">
        <f t="shared" si="33"/>
        <v>0</v>
      </c>
      <c r="H336">
        <f t="shared" si="34"/>
        <v>0</v>
      </c>
      <c r="I336">
        <f t="shared" si="35"/>
        <v>0</v>
      </c>
      <c r="J336">
        <f t="shared" si="36"/>
        <v>0</v>
      </c>
      <c r="K336">
        <f t="shared" si="37"/>
        <v>0</v>
      </c>
      <c r="L336">
        <f t="shared" si="38"/>
        <v>0</v>
      </c>
      <c r="M336">
        <f t="shared" si="39"/>
        <v>0</v>
      </c>
      <c r="P336">
        <v>0</v>
      </c>
      <c r="Q336">
        <v>0</v>
      </c>
      <c r="R336">
        <v>0</v>
      </c>
      <c r="S336">
        <v>0</v>
      </c>
      <c r="T336">
        <v>0</v>
      </c>
      <c r="U336">
        <v>0</v>
      </c>
    </row>
    <row r="337" spans="4:21" ht="12.75">
      <c r="D337">
        <f t="shared" si="30"/>
        <v>0</v>
      </c>
      <c r="E337">
        <f t="shared" si="31"/>
        <v>0</v>
      </c>
      <c r="F337">
        <f t="shared" si="32"/>
        <v>0</v>
      </c>
      <c r="G337">
        <f t="shared" si="33"/>
        <v>0</v>
      </c>
      <c r="H337">
        <f t="shared" si="34"/>
        <v>0</v>
      </c>
      <c r="I337">
        <f t="shared" si="35"/>
        <v>0</v>
      </c>
      <c r="J337">
        <f t="shared" si="36"/>
        <v>0</v>
      </c>
      <c r="K337">
        <f t="shared" si="37"/>
        <v>0</v>
      </c>
      <c r="L337">
        <f t="shared" si="38"/>
        <v>0</v>
      </c>
      <c r="M337">
        <f t="shared" si="39"/>
        <v>0</v>
      </c>
      <c r="P337">
        <v>0</v>
      </c>
      <c r="Q337">
        <v>0</v>
      </c>
      <c r="R337">
        <v>0</v>
      </c>
      <c r="S337">
        <v>0</v>
      </c>
      <c r="T337">
        <v>0</v>
      </c>
      <c r="U337">
        <v>0</v>
      </c>
    </row>
    <row r="338" spans="4:21" ht="12.75">
      <c r="D338">
        <f t="shared" si="30"/>
        <v>0</v>
      </c>
      <c r="E338">
        <f t="shared" si="31"/>
        <v>0</v>
      </c>
      <c r="F338">
        <f t="shared" si="32"/>
        <v>0</v>
      </c>
      <c r="G338">
        <f t="shared" si="33"/>
        <v>0</v>
      </c>
      <c r="H338">
        <f t="shared" si="34"/>
        <v>0</v>
      </c>
      <c r="I338">
        <f t="shared" si="35"/>
        <v>0</v>
      </c>
      <c r="J338">
        <f t="shared" si="36"/>
        <v>0</v>
      </c>
      <c r="K338">
        <f t="shared" si="37"/>
        <v>0</v>
      </c>
      <c r="L338">
        <f t="shared" si="38"/>
        <v>0</v>
      </c>
      <c r="M338">
        <f t="shared" si="39"/>
        <v>0</v>
      </c>
      <c r="P338">
        <v>0</v>
      </c>
      <c r="Q338">
        <v>0</v>
      </c>
      <c r="R338">
        <v>0</v>
      </c>
      <c r="S338">
        <v>0</v>
      </c>
      <c r="T338">
        <v>0</v>
      </c>
      <c r="U338">
        <v>0</v>
      </c>
    </row>
    <row r="339" spans="4:21" ht="12.75">
      <c r="D339">
        <f t="shared" si="30"/>
        <v>0</v>
      </c>
      <c r="E339">
        <f t="shared" si="31"/>
        <v>0</v>
      </c>
      <c r="F339">
        <f t="shared" si="32"/>
        <v>0</v>
      </c>
      <c r="G339">
        <f t="shared" si="33"/>
        <v>0</v>
      </c>
      <c r="H339">
        <f t="shared" si="34"/>
        <v>0</v>
      </c>
      <c r="I339">
        <f t="shared" si="35"/>
        <v>0</v>
      </c>
      <c r="J339">
        <f t="shared" si="36"/>
        <v>0</v>
      </c>
      <c r="K339">
        <f t="shared" si="37"/>
        <v>0</v>
      </c>
      <c r="L339">
        <f t="shared" si="38"/>
        <v>0</v>
      </c>
      <c r="M339">
        <f t="shared" si="39"/>
        <v>0</v>
      </c>
      <c r="P339">
        <v>0</v>
      </c>
      <c r="Q339">
        <v>0</v>
      </c>
      <c r="R339">
        <v>0</v>
      </c>
      <c r="S339">
        <v>0</v>
      </c>
      <c r="T339">
        <v>0</v>
      </c>
      <c r="U339">
        <v>0</v>
      </c>
    </row>
    <row r="340" spans="4:21" ht="12.75">
      <c r="D340">
        <f t="shared" si="30"/>
        <v>0</v>
      </c>
      <c r="E340">
        <f t="shared" si="31"/>
        <v>0</v>
      </c>
      <c r="F340">
        <f t="shared" si="32"/>
        <v>0</v>
      </c>
      <c r="G340">
        <f t="shared" si="33"/>
        <v>0</v>
      </c>
      <c r="H340">
        <f t="shared" si="34"/>
        <v>0</v>
      </c>
      <c r="I340">
        <f t="shared" si="35"/>
        <v>0</v>
      </c>
      <c r="J340">
        <f t="shared" si="36"/>
        <v>0</v>
      </c>
      <c r="K340">
        <f t="shared" si="37"/>
        <v>0</v>
      </c>
      <c r="L340">
        <f t="shared" si="38"/>
        <v>0</v>
      </c>
      <c r="M340">
        <f t="shared" si="39"/>
        <v>0</v>
      </c>
      <c r="P340">
        <v>0</v>
      </c>
      <c r="Q340">
        <v>0</v>
      </c>
      <c r="R340">
        <v>0</v>
      </c>
      <c r="S340">
        <v>0</v>
      </c>
      <c r="T340">
        <v>0</v>
      </c>
      <c r="U340">
        <v>0</v>
      </c>
    </row>
    <row r="341" spans="4:13" ht="12.75">
      <c r="D341" s="123">
        <f>(SUM(D314:D340))/(SUM(I253:I279))</f>
        <v>2.847058823529412</v>
      </c>
      <c r="E341" s="123">
        <f>(SUM(E314:E340))/(SUM(J253:J279))</f>
        <v>2.5</v>
      </c>
      <c r="F341" s="123">
        <f>(SUM(F314:F340))/(SUM(K253:K279))</f>
        <v>2.8241758241758244</v>
      </c>
      <c r="G341" s="123">
        <f>(SUM(G314:G340)/(SUM(J283:J309)))</f>
        <v>8.333333333333334</v>
      </c>
      <c r="H341" s="123">
        <f>(SUM(H314:H340)/(SUM(K283:K309)))</f>
        <v>14.423076923076923</v>
      </c>
      <c r="I341" s="123">
        <f>(SUM(I314:I340)/(SUM(I283:I309)))</f>
        <v>14.852941176470589</v>
      </c>
      <c r="J341" s="123">
        <f>(SUM(J314:J340)/(SUM(P314:P340)))</f>
        <v>3.259259259259259</v>
      </c>
      <c r="K341" s="123">
        <f>(SUM(K314:K340)/(SUM(Q314:Q340)))</f>
        <v>2.142857142857143</v>
      </c>
      <c r="L341" s="123">
        <f>(SUM(L314:L340)/(SUM(R314:R340)))</f>
        <v>16.574074074074073</v>
      </c>
      <c r="M341" s="123">
        <f>(SUM(M314:M340)/(SUM(S314:S340)))</f>
        <v>10.982142857142858</v>
      </c>
    </row>
  </sheetData>
  <printOptions/>
  <pageMargins left="0.75" right="0.75" top="1" bottom="1" header="0.5" footer="0.5"/>
  <pageSetup fitToHeight="2" fitToWidth="1" horizontalDpi="1200" verticalDpi="1200" orientation="landscape" paperSize="17" scale="27" r:id="rId2"/>
  <drawing r:id="rId1"/>
</worksheet>
</file>

<file path=xl/worksheets/sheet6.xml><?xml version="1.0" encoding="utf-8"?>
<worksheet xmlns="http://schemas.openxmlformats.org/spreadsheetml/2006/main" xmlns:r="http://schemas.openxmlformats.org/officeDocument/2006/relationships">
  <sheetPr codeName="Sheet3"/>
  <dimension ref="A1:CD42"/>
  <sheetViews>
    <sheetView workbookViewId="0" topLeftCell="A4">
      <selection activeCell="C36" sqref="C36"/>
    </sheetView>
  </sheetViews>
  <sheetFormatPr defaultColWidth="9.140625" defaultRowHeight="12.75"/>
  <cols>
    <col min="1" max="1" width="24.8515625" style="0" customWidth="1"/>
    <col min="2" max="2" width="46.00390625" style="0" customWidth="1"/>
    <col min="3" max="3" width="19.140625" style="0" customWidth="1"/>
  </cols>
  <sheetData>
    <row r="1" spans="1:82" ht="12.75">
      <c r="A1" s="1" t="s">
        <v>0</v>
      </c>
      <c r="B1" s="2" t="s">
        <v>1</v>
      </c>
      <c r="C1" s="3" t="s">
        <v>501</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4"/>
      <c r="AM1" s="2"/>
      <c r="AN1" s="2"/>
      <c r="AO1" s="4"/>
      <c r="AP1" s="4"/>
      <c r="AQ1" s="4"/>
      <c r="AR1" s="4"/>
      <c r="AS1" s="2"/>
      <c r="AT1" s="2"/>
      <c r="AU1" s="2"/>
      <c r="AV1" s="5"/>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row>
    <row r="2" spans="1:82" ht="14.25" customHeight="1">
      <c r="A2" s="6">
        <v>1</v>
      </c>
      <c r="B2" s="7" t="s">
        <v>46</v>
      </c>
      <c r="C2" s="8" t="s">
        <v>502</v>
      </c>
      <c r="D2" s="9"/>
      <c r="E2" s="9"/>
      <c r="F2" s="9"/>
      <c r="G2" s="9"/>
      <c r="H2" s="9"/>
      <c r="I2" s="9"/>
      <c r="J2" s="9"/>
      <c r="K2" s="9"/>
      <c r="L2" s="9"/>
      <c r="M2" s="9"/>
      <c r="N2" s="9"/>
      <c r="O2" s="9"/>
      <c r="P2" s="9"/>
      <c r="Q2" s="9"/>
      <c r="R2" s="9"/>
      <c r="S2" s="9"/>
      <c r="T2" s="9"/>
      <c r="U2" s="9"/>
      <c r="V2" s="9"/>
      <c r="W2" s="9"/>
      <c r="X2" s="9"/>
      <c r="Y2" s="9"/>
      <c r="Z2" s="9"/>
      <c r="AA2" s="9"/>
      <c r="AB2" s="9"/>
      <c r="AC2" s="9"/>
      <c r="AD2" s="10"/>
      <c r="AE2" s="9"/>
      <c r="AF2" s="10"/>
      <c r="AG2" s="9"/>
      <c r="AH2" s="9"/>
      <c r="AI2" s="9"/>
      <c r="AJ2" s="9"/>
      <c r="AK2" s="9"/>
      <c r="AL2" s="11"/>
      <c r="AM2" s="9"/>
      <c r="AN2" s="9"/>
      <c r="AO2" s="9"/>
      <c r="AP2" s="11"/>
      <c r="AQ2" s="11"/>
      <c r="AR2" s="11"/>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row>
    <row r="3" spans="1:82" ht="12.75">
      <c r="A3" s="6">
        <v>2</v>
      </c>
      <c r="B3" s="12" t="s">
        <v>47</v>
      </c>
      <c r="C3" s="13" t="s">
        <v>503</v>
      </c>
      <c r="D3" s="14"/>
      <c r="E3" s="15"/>
      <c r="F3" s="15"/>
      <c r="G3" s="15"/>
      <c r="H3" s="15"/>
      <c r="I3" s="15"/>
      <c r="J3" s="15"/>
      <c r="K3" s="15"/>
      <c r="L3" s="15"/>
      <c r="M3" s="15"/>
      <c r="N3" s="15"/>
      <c r="O3" s="15"/>
      <c r="P3" s="16"/>
      <c r="Q3" s="16"/>
      <c r="R3" s="15"/>
      <c r="S3" s="15"/>
      <c r="T3" s="15"/>
      <c r="U3" s="15"/>
      <c r="V3" s="15"/>
      <c r="W3" s="15"/>
      <c r="X3" s="15"/>
      <c r="Y3" s="15"/>
      <c r="Z3" s="15"/>
      <c r="AA3" s="15"/>
      <c r="AB3" s="15"/>
      <c r="AC3" s="17"/>
      <c r="AD3" s="18"/>
      <c r="AE3" s="18"/>
      <c r="AF3" s="15"/>
      <c r="AG3" s="19"/>
      <c r="AH3" s="15"/>
      <c r="AI3" s="15"/>
      <c r="AJ3" s="15"/>
      <c r="AK3" s="15"/>
      <c r="AL3" s="20"/>
      <c r="AM3" s="15"/>
      <c r="AN3" s="15"/>
      <c r="AO3" s="15"/>
      <c r="AP3" s="20"/>
      <c r="AQ3" s="20"/>
      <c r="AR3" s="20"/>
      <c r="AS3" s="15"/>
      <c r="AT3" s="15"/>
      <c r="AU3" s="21"/>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row>
    <row r="4" spans="1:82" ht="12.75">
      <c r="A4" s="6">
        <v>3</v>
      </c>
      <c r="B4" s="12" t="s">
        <v>62</v>
      </c>
      <c r="C4" s="13" t="s">
        <v>503</v>
      </c>
      <c r="D4" s="15"/>
      <c r="E4" s="15"/>
      <c r="F4" s="15"/>
      <c r="G4" s="15"/>
      <c r="H4" s="15"/>
      <c r="I4" s="15"/>
      <c r="J4" s="15"/>
      <c r="K4" s="15"/>
      <c r="L4" s="15"/>
      <c r="M4" s="15"/>
      <c r="N4" s="15"/>
      <c r="O4" s="15"/>
      <c r="P4" s="16"/>
      <c r="Q4" s="16"/>
      <c r="R4" s="15"/>
      <c r="S4" s="15"/>
      <c r="T4" s="15"/>
      <c r="U4" s="15"/>
      <c r="V4" s="15"/>
      <c r="W4" s="15"/>
      <c r="X4" s="15"/>
      <c r="Y4" s="15"/>
      <c r="Z4" s="15"/>
      <c r="AA4" s="15"/>
      <c r="AB4" s="15"/>
      <c r="AC4" s="17"/>
      <c r="AD4" s="231"/>
      <c r="AE4" s="231"/>
      <c r="AF4" s="231"/>
      <c r="AG4" s="15"/>
      <c r="AH4" s="15"/>
      <c r="AI4" s="15"/>
      <c r="AJ4" s="15"/>
      <c r="AK4" s="15"/>
      <c r="AL4" s="20"/>
      <c r="AM4" s="15"/>
      <c r="AN4" s="15"/>
      <c r="AO4" s="15"/>
      <c r="AP4" s="20"/>
      <c r="AQ4" s="20"/>
      <c r="AR4" s="20"/>
      <c r="AS4" s="15"/>
      <c r="AT4" s="15"/>
      <c r="AU4" s="28"/>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row>
    <row r="5" spans="1:82" ht="12.75">
      <c r="A5" s="6">
        <v>4</v>
      </c>
      <c r="B5" t="s">
        <v>65</v>
      </c>
      <c r="C5" s="8" t="s">
        <v>502</v>
      </c>
      <c r="D5" s="14"/>
      <c r="E5" s="14"/>
      <c r="F5" s="14"/>
      <c r="G5" s="14"/>
      <c r="H5" s="14"/>
      <c r="I5" s="14"/>
      <c r="J5" s="14"/>
      <c r="K5" s="14"/>
      <c r="L5" s="14"/>
      <c r="M5" s="14"/>
      <c r="N5" s="14"/>
      <c r="O5" s="14"/>
      <c r="P5" s="27"/>
      <c r="Q5" s="27"/>
      <c r="R5" s="14"/>
      <c r="S5" s="14"/>
      <c r="T5" s="14"/>
      <c r="U5" s="14"/>
      <c r="V5" s="14"/>
      <c r="W5" s="14"/>
      <c r="X5" s="14"/>
      <c r="Y5" s="14"/>
      <c r="Z5" s="14"/>
      <c r="AA5" s="14"/>
      <c r="AB5" s="14"/>
      <c r="AC5" s="22"/>
      <c r="AD5" s="23"/>
      <c r="AE5" s="14"/>
      <c r="AF5" s="23"/>
      <c r="AG5" s="24"/>
      <c r="AH5" s="14"/>
      <c r="AI5" s="14"/>
      <c r="AJ5" s="14"/>
      <c r="AK5" s="14"/>
      <c r="AL5" s="25"/>
      <c r="AM5" s="14"/>
      <c r="AN5" s="14"/>
      <c r="AO5" s="14"/>
      <c r="AP5" s="25"/>
      <c r="AQ5" s="25"/>
      <c r="AR5" s="25"/>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row>
    <row r="6" spans="1:82" ht="12.75">
      <c r="A6" s="6">
        <v>5</v>
      </c>
      <c r="B6" t="s">
        <v>77</v>
      </c>
      <c r="C6" s="13" t="s">
        <v>502</v>
      </c>
      <c r="D6" s="15"/>
      <c r="E6" s="15"/>
      <c r="F6" s="15"/>
      <c r="G6" s="15"/>
      <c r="H6" s="15"/>
      <c r="I6" s="15"/>
      <c r="J6" s="15"/>
      <c r="K6" s="15"/>
      <c r="L6" s="15"/>
      <c r="M6" s="15"/>
      <c r="N6" s="15"/>
      <c r="O6" s="15"/>
      <c r="P6" s="16"/>
      <c r="Q6" s="16"/>
      <c r="R6" s="15"/>
      <c r="S6" s="15"/>
      <c r="T6" s="15"/>
      <c r="U6" s="15"/>
      <c r="V6" s="15"/>
      <c r="W6" s="15"/>
      <c r="X6" s="15"/>
      <c r="Y6" s="15"/>
      <c r="Z6" s="15"/>
      <c r="AA6" s="15"/>
      <c r="AB6" s="15"/>
      <c r="AC6" s="17"/>
      <c r="AD6" s="18"/>
      <c r="AE6" s="15"/>
      <c r="AF6" s="18"/>
      <c r="AG6" s="19"/>
      <c r="AH6" s="15"/>
      <c r="AI6" s="15"/>
      <c r="AJ6" s="15"/>
      <c r="AK6" s="15"/>
      <c r="AL6" s="20"/>
      <c r="AM6" s="15"/>
      <c r="AN6" s="15"/>
      <c r="AO6" s="15"/>
      <c r="AP6" s="20"/>
      <c r="AQ6" s="20"/>
      <c r="AR6" s="20"/>
      <c r="AS6" s="15"/>
      <c r="AT6" s="15"/>
      <c r="AU6" s="15"/>
      <c r="AV6" s="28"/>
      <c r="AW6" s="26"/>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row>
    <row r="7" spans="1:82" ht="12.75">
      <c r="A7" s="6">
        <v>6</v>
      </c>
      <c r="B7" t="s">
        <v>107</v>
      </c>
      <c r="C7" s="8" t="s">
        <v>502</v>
      </c>
      <c r="D7" s="9"/>
      <c r="E7" s="9"/>
      <c r="F7" s="9"/>
      <c r="G7" s="9"/>
      <c r="H7" s="9"/>
      <c r="I7" s="9"/>
      <c r="J7" s="9"/>
      <c r="K7" s="9"/>
      <c r="L7" s="9"/>
      <c r="M7" s="9"/>
      <c r="N7" s="9"/>
      <c r="O7" s="9"/>
      <c r="P7" s="9"/>
      <c r="Q7" s="9"/>
      <c r="R7" s="9"/>
      <c r="S7" s="9"/>
      <c r="T7" s="9"/>
      <c r="U7" s="9"/>
      <c r="V7" s="9"/>
      <c r="W7" s="9"/>
      <c r="X7" s="9"/>
      <c r="Y7" s="9"/>
      <c r="Z7" s="9"/>
      <c r="AA7" s="9"/>
      <c r="AB7" s="9"/>
      <c r="AC7" s="9"/>
      <c r="AD7" s="10"/>
      <c r="AE7" s="9"/>
      <c r="AF7" s="10"/>
      <c r="AG7" s="9"/>
      <c r="AH7" s="9"/>
      <c r="AI7" s="9"/>
      <c r="AJ7" s="9"/>
      <c r="AK7" s="9"/>
      <c r="AL7" s="11"/>
      <c r="AM7" s="9"/>
      <c r="AN7" s="9"/>
      <c r="AO7" s="9"/>
      <c r="AP7" s="11"/>
      <c r="AQ7" s="11"/>
      <c r="AR7" s="11"/>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row>
    <row r="8" spans="1:82" ht="12.75">
      <c r="A8" s="34">
        <v>7</v>
      </c>
      <c r="B8" t="s">
        <v>108</v>
      </c>
      <c r="C8" s="35" t="s">
        <v>503</v>
      </c>
      <c r="D8" s="15"/>
      <c r="E8" s="15"/>
      <c r="F8" s="15"/>
      <c r="G8" s="36"/>
      <c r="H8" s="36"/>
      <c r="I8" s="36"/>
      <c r="J8" s="36"/>
      <c r="K8" s="36"/>
      <c r="L8" s="36"/>
      <c r="M8" s="36"/>
      <c r="N8" s="36"/>
      <c r="O8" s="36"/>
      <c r="P8" s="36"/>
      <c r="Q8" s="36"/>
      <c r="R8" s="36"/>
      <c r="S8" s="36"/>
      <c r="T8" s="36"/>
      <c r="U8" s="36"/>
      <c r="V8" s="36"/>
      <c r="W8" s="36"/>
      <c r="X8" s="36"/>
      <c r="Y8" s="36"/>
      <c r="Z8" s="36"/>
      <c r="AA8" s="36"/>
      <c r="AB8" s="36"/>
      <c r="AC8" s="37"/>
      <c r="AD8" s="38"/>
      <c r="AE8" s="39"/>
      <c r="AF8" s="40"/>
      <c r="AG8" s="41"/>
      <c r="AH8" s="42"/>
      <c r="AI8" s="42"/>
      <c r="AJ8" s="43"/>
      <c r="AK8" s="36"/>
      <c r="AL8" s="4"/>
      <c r="AM8" s="36"/>
      <c r="AN8" s="36"/>
      <c r="AO8" s="36"/>
      <c r="AP8" s="4"/>
      <c r="AQ8" s="4"/>
      <c r="AR8" s="4"/>
      <c r="AS8" s="36"/>
      <c r="AT8" s="36"/>
      <c r="AU8" s="36"/>
      <c r="AV8" s="36"/>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row>
    <row r="9" spans="1:82" ht="12.75">
      <c r="A9" s="34">
        <v>8</v>
      </c>
      <c r="B9" t="s">
        <v>114</v>
      </c>
      <c r="C9" s="8" t="s">
        <v>502</v>
      </c>
      <c r="D9" s="14"/>
      <c r="E9" s="14"/>
      <c r="F9" s="14"/>
      <c r="G9" s="14"/>
      <c r="H9" s="14"/>
      <c r="I9" s="14"/>
      <c r="J9" s="14"/>
      <c r="K9" s="14"/>
      <c r="L9" s="14"/>
      <c r="M9" s="14"/>
      <c r="N9" s="14"/>
      <c r="O9" s="14"/>
      <c r="P9" s="27"/>
      <c r="Q9" s="27"/>
      <c r="R9" s="14"/>
      <c r="S9" s="14"/>
      <c r="T9" s="14"/>
      <c r="U9" s="14"/>
      <c r="V9" s="14"/>
      <c r="W9" s="14"/>
      <c r="X9" s="14"/>
      <c r="Y9" s="14"/>
      <c r="Z9" s="14"/>
      <c r="AA9" s="14"/>
      <c r="AB9" s="14"/>
      <c r="AC9" s="22"/>
      <c r="AD9" s="23"/>
      <c r="AE9" s="14"/>
      <c r="AF9" s="23"/>
      <c r="AG9" s="24"/>
      <c r="AH9" s="14"/>
      <c r="AI9" s="14"/>
      <c r="AJ9" s="14"/>
      <c r="AK9" s="14"/>
      <c r="AL9" s="25"/>
      <c r="AM9" s="14"/>
      <c r="AN9" s="14"/>
      <c r="AO9" s="14"/>
      <c r="AP9" s="25"/>
      <c r="AQ9" s="25"/>
      <c r="AR9" s="25"/>
      <c r="AS9" s="14"/>
      <c r="AT9" s="14"/>
      <c r="AU9" s="14"/>
      <c r="AV9" s="26"/>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row>
    <row r="10" spans="1:82" ht="11.25" customHeight="1">
      <c r="A10" s="34">
        <v>9</v>
      </c>
      <c r="B10" t="s">
        <v>166</v>
      </c>
      <c r="C10" s="13" t="s">
        <v>503</v>
      </c>
      <c r="D10" s="14"/>
      <c r="E10" s="14"/>
      <c r="F10" s="14"/>
      <c r="G10" s="14"/>
      <c r="H10" s="14"/>
      <c r="I10" s="14"/>
      <c r="J10" s="14"/>
      <c r="K10" s="14"/>
      <c r="L10" s="14"/>
      <c r="M10" s="14"/>
      <c r="N10" s="14"/>
      <c r="O10" s="14"/>
      <c r="P10" s="27"/>
      <c r="Q10" s="27"/>
      <c r="R10" s="14"/>
      <c r="S10" s="14"/>
      <c r="T10" s="14"/>
      <c r="U10" s="14"/>
      <c r="V10" s="14"/>
      <c r="W10" s="14"/>
      <c r="X10" s="14"/>
      <c r="Y10" s="14"/>
      <c r="Z10" s="14"/>
      <c r="AA10" s="14"/>
      <c r="AB10" s="14"/>
      <c r="AC10" s="22"/>
      <c r="AD10" s="46"/>
      <c r="AE10" s="268"/>
      <c r="AF10" s="212"/>
      <c r="AG10" s="212"/>
      <c r="AH10" s="212"/>
      <c r="AI10" s="213"/>
      <c r="AJ10" s="14"/>
      <c r="AK10" s="14"/>
      <c r="AL10" s="25"/>
      <c r="AM10" s="14"/>
      <c r="AN10" s="14"/>
      <c r="AO10" s="14"/>
      <c r="AP10" s="25"/>
      <c r="AQ10" s="25"/>
      <c r="AR10" s="25"/>
      <c r="AS10" s="14"/>
      <c r="AT10" s="14"/>
      <c r="AU10" s="14"/>
      <c r="AV10" s="26"/>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row>
    <row r="11" spans="1:82" ht="11.25" customHeight="1">
      <c r="A11" s="34">
        <v>10</v>
      </c>
      <c r="B11" t="s">
        <v>167</v>
      </c>
      <c r="C11" s="13" t="s">
        <v>503</v>
      </c>
      <c r="D11" s="15"/>
      <c r="E11" s="15"/>
      <c r="F11" s="15"/>
      <c r="G11" s="15"/>
      <c r="H11" s="15"/>
      <c r="I11" s="15"/>
      <c r="J11" s="15"/>
      <c r="K11" s="15"/>
      <c r="L11" s="15"/>
      <c r="M11" s="15"/>
      <c r="N11" s="15"/>
      <c r="O11" s="15"/>
      <c r="P11" s="16"/>
      <c r="Q11" s="16"/>
      <c r="R11" s="15"/>
      <c r="S11" s="15"/>
      <c r="T11" s="15"/>
      <c r="U11" s="15"/>
      <c r="V11" s="15"/>
      <c r="W11" s="15"/>
      <c r="X11" s="15"/>
      <c r="Y11" s="15"/>
      <c r="Z11" s="15"/>
      <c r="AA11" s="15"/>
      <c r="AB11" s="15"/>
      <c r="AC11" s="17"/>
      <c r="AD11" s="44"/>
      <c r="AE11" s="232"/>
      <c r="AF11" s="266"/>
      <c r="AG11" s="266"/>
      <c r="AH11" s="266"/>
      <c r="AI11" s="266"/>
      <c r="AJ11" s="267"/>
      <c r="AK11" s="15"/>
      <c r="AL11" s="20"/>
      <c r="AM11" s="15"/>
      <c r="AN11" s="15"/>
      <c r="AO11" s="15"/>
      <c r="AP11" s="20"/>
      <c r="AQ11" s="20"/>
      <c r="AR11" s="20"/>
      <c r="AS11" s="15"/>
      <c r="AT11" s="15"/>
      <c r="AU11" s="15"/>
      <c r="AV11" s="21"/>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row>
    <row r="12" spans="1:82" ht="11.25" customHeight="1">
      <c r="A12" s="6">
        <v>11</v>
      </c>
      <c r="B12" t="s">
        <v>170</v>
      </c>
      <c r="C12" s="13" t="s">
        <v>502</v>
      </c>
      <c r="D12" s="15"/>
      <c r="E12" s="15"/>
      <c r="F12" s="15"/>
      <c r="G12" s="15"/>
      <c r="H12" s="15"/>
      <c r="I12" s="15"/>
      <c r="J12" s="15"/>
      <c r="K12" s="15"/>
      <c r="L12" s="15"/>
      <c r="M12" s="15"/>
      <c r="N12" s="15"/>
      <c r="O12" s="15"/>
      <c r="P12" s="16"/>
      <c r="Q12" s="16"/>
      <c r="R12" s="15"/>
      <c r="S12" s="15"/>
      <c r="T12" s="15"/>
      <c r="U12" s="15"/>
      <c r="V12" s="15"/>
      <c r="W12" s="15"/>
      <c r="X12" s="15"/>
      <c r="Y12" s="15"/>
      <c r="Z12" s="15"/>
      <c r="AA12" s="47"/>
      <c r="AB12" s="47"/>
      <c r="AC12" s="17"/>
      <c r="AD12" s="44"/>
      <c r="AE12" s="232"/>
      <c r="AF12" s="212"/>
      <c r="AG12" s="212"/>
      <c r="AH12" s="212"/>
      <c r="AI12" s="212"/>
      <c r="AJ12" s="213"/>
      <c r="AK12" s="47"/>
      <c r="AL12" s="48"/>
      <c r="AM12" s="47"/>
      <c r="AN12" s="47"/>
      <c r="AO12" s="47"/>
      <c r="AP12" s="48"/>
      <c r="AQ12" s="48"/>
      <c r="AR12" s="48"/>
      <c r="AS12" s="47"/>
      <c r="AT12" s="47"/>
      <c r="AU12" s="15"/>
      <c r="AV12" s="49"/>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row>
    <row r="13" spans="1:82" ht="12" customHeight="1">
      <c r="A13" s="6">
        <v>12</v>
      </c>
      <c r="B13" t="s">
        <v>171</v>
      </c>
      <c r="C13" s="8" t="s">
        <v>503</v>
      </c>
      <c r="D13" s="14"/>
      <c r="E13" s="14"/>
      <c r="F13" s="14"/>
      <c r="G13" s="14"/>
      <c r="H13" s="14"/>
      <c r="I13" s="14"/>
      <c r="J13" s="14"/>
      <c r="K13" s="14"/>
      <c r="L13" s="14"/>
      <c r="M13" s="14"/>
      <c r="N13" s="14"/>
      <c r="O13" s="14"/>
      <c r="P13" s="27"/>
      <c r="Q13" s="27"/>
      <c r="R13" s="14"/>
      <c r="S13" s="14"/>
      <c r="T13" s="14"/>
      <c r="U13" s="14"/>
      <c r="V13" s="14"/>
      <c r="W13" s="14"/>
      <c r="X13" s="14"/>
      <c r="Y13" s="14"/>
      <c r="Z13" s="14"/>
      <c r="AA13" s="14"/>
      <c r="AB13" s="14"/>
      <c r="AC13" s="22"/>
      <c r="AD13" s="23"/>
      <c r="AE13" s="14"/>
      <c r="AF13" s="23"/>
      <c r="AG13" s="24"/>
      <c r="AH13" s="14"/>
      <c r="AI13" s="14"/>
      <c r="AJ13" s="14"/>
      <c r="AK13" s="14"/>
      <c r="AL13" s="25"/>
      <c r="AM13" s="14"/>
      <c r="AN13" s="14"/>
      <c r="AO13" s="14"/>
      <c r="AP13" s="25"/>
      <c r="AQ13" s="25"/>
      <c r="AR13" s="25"/>
      <c r="AS13" s="14"/>
      <c r="AT13" s="14"/>
      <c r="AU13" s="14"/>
      <c r="AV13" s="26"/>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row>
    <row r="14" spans="1:82" ht="12" customHeight="1">
      <c r="A14" s="6">
        <v>13</v>
      </c>
      <c r="B14" t="s">
        <v>196</v>
      </c>
      <c r="C14" s="8" t="s">
        <v>503</v>
      </c>
      <c r="D14" s="14"/>
      <c r="E14" s="14"/>
      <c r="F14" s="14"/>
      <c r="G14" s="14"/>
      <c r="H14" s="14"/>
      <c r="I14" s="14"/>
      <c r="J14" s="14"/>
      <c r="K14" s="14"/>
      <c r="L14" s="14"/>
      <c r="M14" s="14"/>
      <c r="N14" s="14"/>
      <c r="O14" s="14"/>
      <c r="P14" s="27"/>
      <c r="Q14" s="27"/>
      <c r="R14" s="14"/>
      <c r="S14" s="14"/>
      <c r="T14" s="14"/>
      <c r="U14" s="14"/>
      <c r="V14" s="14"/>
      <c r="W14" s="14"/>
      <c r="X14" s="14"/>
      <c r="Y14" s="14"/>
      <c r="Z14" s="14"/>
      <c r="AA14" s="14"/>
      <c r="AB14" s="14"/>
      <c r="AC14" s="22"/>
      <c r="AD14" s="23"/>
      <c r="AE14" s="265"/>
      <c r="AF14" s="265"/>
      <c r="AG14" s="265"/>
      <c r="AH14" s="265"/>
      <c r="AI14" s="265"/>
      <c r="AJ14" s="265"/>
      <c r="AK14" s="14"/>
      <c r="AL14" s="25"/>
      <c r="AM14" s="14"/>
      <c r="AN14" s="14"/>
      <c r="AO14" s="14"/>
      <c r="AP14" s="25"/>
      <c r="AQ14" s="25"/>
      <c r="AR14" s="25"/>
      <c r="AS14" s="14"/>
      <c r="AT14" s="14"/>
      <c r="AU14" s="14"/>
      <c r="AV14" s="26"/>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row>
    <row r="15" spans="1:82" ht="12" customHeight="1">
      <c r="A15" s="6">
        <v>14</v>
      </c>
      <c r="B15" t="s">
        <v>197</v>
      </c>
      <c r="C15" s="8" t="s">
        <v>503</v>
      </c>
      <c r="D15" s="14"/>
      <c r="E15" s="14"/>
      <c r="F15" s="14"/>
      <c r="G15" s="14"/>
      <c r="H15" s="14"/>
      <c r="I15" s="14"/>
      <c r="J15" s="14"/>
      <c r="K15" s="14"/>
      <c r="L15" s="14"/>
      <c r="M15" s="14"/>
      <c r="N15" s="14"/>
      <c r="O15" s="14"/>
      <c r="P15" s="27"/>
      <c r="Q15" s="27"/>
      <c r="R15" s="14"/>
      <c r="S15" s="14"/>
      <c r="T15" s="14"/>
      <c r="U15" s="14"/>
      <c r="V15" s="14"/>
      <c r="W15" s="14"/>
      <c r="X15" s="14"/>
      <c r="Y15" s="14"/>
      <c r="Z15" s="14"/>
      <c r="AA15" s="14"/>
      <c r="AB15" s="14"/>
      <c r="AC15" s="22"/>
      <c r="AD15" s="23"/>
      <c r="AE15" s="14"/>
      <c r="AF15" s="23"/>
      <c r="AG15" s="14"/>
      <c r="AH15" s="14"/>
      <c r="AI15" s="14"/>
      <c r="AJ15" s="14"/>
      <c r="AK15" s="14"/>
      <c r="AL15" s="25"/>
      <c r="AM15" s="14"/>
      <c r="AN15" s="14"/>
      <c r="AO15" s="14"/>
      <c r="AP15" s="25"/>
      <c r="AQ15" s="25"/>
      <c r="AR15" s="25"/>
      <c r="AS15" s="14"/>
      <c r="AT15" s="14"/>
      <c r="AU15" s="15"/>
      <c r="AV15" s="21"/>
      <c r="AW15" s="9"/>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row>
    <row r="16" spans="1:82" ht="13.5" customHeight="1">
      <c r="A16" s="6">
        <v>15</v>
      </c>
      <c r="B16" t="s">
        <v>205</v>
      </c>
      <c r="C16" s="8" t="s">
        <v>503</v>
      </c>
      <c r="D16" s="14"/>
      <c r="E16" s="14"/>
      <c r="F16" s="14"/>
      <c r="G16" s="14"/>
      <c r="H16" s="14"/>
      <c r="I16" s="14"/>
      <c r="J16" s="14"/>
      <c r="K16" s="14"/>
      <c r="L16" s="14"/>
      <c r="M16" s="14"/>
      <c r="N16" s="14"/>
      <c r="O16" s="14"/>
      <c r="P16" s="27"/>
      <c r="Q16" s="27"/>
      <c r="R16" s="14"/>
      <c r="S16" s="14"/>
      <c r="T16" s="14"/>
      <c r="U16" s="14"/>
      <c r="V16" s="14"/>
      <c r="W16" s="14"/>
      <c r="X16" s="14"/>
      <c r="Y16" s="14"/>
      <c r="Z16" s="14"/>
      <c r="AA16" s="14"/>
      <c r="AB16" s="14"/>
      <c r="AC16" s="22"/>
      <c r="AD16" s="46"/>
      <c r="AE16" s="51"/>
      <c r="AF16" s="10"/>
      <c r="AG16" s="9"/>
      <c r="AH16" s="9"/>
      <c r="AI16" s="9"/>
      <c r="AJ16" s="9"/>
      <c r="AK16" s="9"/>
      <c r="AL16" s="11"/>
      <c r="AM16" s="9"/>
      <c r="AN16" s="9"/>
      <c r="AO16" s="9"/>
      <c r="AP16" s="11"/>
      <c r="AQ16" s="52"/>
      <c r="AR16" s="25"/>
      <c r="AS16" s="14"/>
      <c r="AT16" s="14"/>
      <c r="AU16" s="14"/>
      <c r="AV16" s="26"/>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row>
    <row r="17" spans="1:82" ht="14.25" customHeight="1">
      <c r="A17" s="6">
        <v>16</v>
      </c>
      <c r="B17" t="s">
        <v>206</v>
      </c>
      <c r="C17" s="8" t="s">
        <v>503</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22"/>
      <c r="AD17" s="46"/>
      <c r="AE17" s="268"/>
      <c r="AF17" s="212"/>
      <c r="AG17" s="212"/>
      <c r="AH17" s="212"/>
      <c r="AI17" s="213"/>
      <c r="AJ17" s="14"/>
      <c r="AK17" s="14"/>
      <c r="AL17" s="25"/>
      <c r="AM17" s="14"/>
      <c r="AN17" s="14"/>
      <c r="AO17" s="14"/>
      <c r="AP17" s="25"/>
      <c r="AQ17" s="25"/>
      <c r="AR17" s="25"/>
      <c r="AS17" s="14"/>
      <c r="AT17" s="14"/>
      <c r="AU17" s="14"/>
      <c r="AV17" s="26"/>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row>
    <row r="18" spans="1:82" ht="13.5" customHeight="1">
      <c r="A18" s="6">
        <v>17</v>
      </c>
      <c r="B18" t="s">
        <v>207</v>
      </c>
      <c r="C18" s="8" t="s">
        <v>502</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22"/>
      <c r="AD18" s="46"/>
      <c r="AE18" s="268"/>
      <c r="AF18" s="212"/>
      <c r="AG18" s="212"/>
      <c r="AH18" s="212"/>
      <c r="AI18" s="213"/>
      <c r="AJ18" s="14"/>
      <c r="AK18" s="14"/>
      <c r="AL18" s="25"/>
      <c r="AM18" s="14"/>
      <c r="AN18" s="14"/>
      <c r="AO18" s="14"/>
      <c r="AP18" s="25"/>
      <c r="AQ18" s="25"/>
      <c r="AR18" s="25"/>
      <c r="AS18" s="14"/>
      <c r="AT18" s="14"/>
      <c r="AU18" s="14"/>
      <c r="AV18" s="26"/>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row>
    <row r="19" spans="1:82" ht="11.25" customHeight="1">
      <c r="A19" s="6">
        <v>18</v>
      </c>
      <c r="B19" t="s">
        <v>209</v>
      </c>
      <c r="C19" s="8" t="s">
        <v>503</v>
      </c>
      <c r="D19" s="14"/>
      <c r="E19" s="14"/>
      <c r="F19" s="14"/>
      <c r="G19" s="14"/>
      <c r="H19" s="14"/>
      <c r="I19" s="14"/>
      <c r="J19" s="14"/>
      <c r="K19" s="14"/>
      <c r="L19" s="14"/>
      <c r="M19" s="14"/>
      <c r="N19" s="14"/>
      <c r="O19" s="14"/>
      <c r="P19" s="27"/>
      <c r="Q19" s="14"/>
      <c r="R19" s="32"/>
      <c r="S19" s="14"/>
      <c r="T19" s="14"/>
      <c r="U19" s="14"/>
      <c r="V19" s="14"/>
      <c r="W19" s="14"/>
      <c r="X19" s="14"/>
      <c r="Y19" s="14"/>
      <c r="Z19" s="14"/>
      <c r="AA19" s="14"/>
      <c r="AB19" s="14"/>
      <c r="AC19" s="22"/>
      <c r="AD19" s="46"/>
      <c r="AE19" s="268"/>
      <c r="AF19" s="212"/>
      <c r="AG19" s="212"/>
      <c r="AH19" s="212"/>
      <c r="AI19" s="213"/>
      <c r="AJ19" s="14"/>
      <c r="AK19" s="14"/>
      <c r="AL19" s="25"/>
      <c r="AM19" s="14"/>
      <c r="AN19" s="14"/>
      <c r="AO19" s="14"/>
      <c r="AP19" s="25"/>
      <c r="AQ19" s="25"/>
      <c r="AR19" s="25"/>
      <c r="AS19" s="14"/>
      <c r="AT19" s="14"/>
      <c r="AU19" s="14"/>
      <c r="AV19" s="26"/>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row>
    <row r="20" spans="1:82" ht="12.75" customHeight="1">
      <c r="A20" s="6">
        <v>19</v>
      </c>
      <c r="B20" t="s">
        <v>211</v>
      </c>
      <c r="C20" s="8" t="s">
        <v>502</v>
      </c>
      <c r="D20" s="9"/>
      <c r="E20" s="9"/>
      <c r="F20" s="9"/>
      <c r="G20" s="9"/>
      <c r="H20" s="9"/>
      <c r="I20" s="9"/>
      <c r="J20" s="9"/>
      <c r="K20" s="9"/>
      <c r="L20" s="9"/>
      <c r="M20" s="9"/>
      <c r="N20" s="9"/>
      <c r="O20" s="9"/>
      <c r="P20" s="9"/>
      <c r="Q20" s="9"/>
      <c r="R20" s="9"/>
      <c r="S20" s="9"/>
      <c r="T20" s="9"/>
      <c r="U20" s="9"/>
      <c r="V20" s="9"/>
      <c r="W20" s="9"/>
      <c r="X20" s="9"/>
      <c r="Y20" s="9"/>
      <c r="Z20" s="9"/>
      <c r="AA20" s="9"/>
      <c r="AB20" s="9"/>
      <c r="AC20" s="9"/>
      <c r="AD20" s="10"/>
      <c r="AE20" s="9"/>
      <c r="AF20" s="10"/>
      <c r="AG20" s="9"/>
      <c r="AH20" s="9"/>
      <c r="AI20" s="9"/>
      <c r="AJ20" s="9"/>
      <c r="AK20" s="9"/>
      <c r="AL20" s="11"/>
      <c r="AM20" s="9"/>
      <c r="AN20" s="9"/>
      <c r="AO20" s="9"/>
      <c r="AP20" s="11"/>
      <c r="AQ20" s="11"/>
      <c r="AR20" s="11"/>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row>
    <row r="21" spans="1:82" ht="10.5" customHeight="1">
      <c r="A21" s="6">
        <v>20</v>
      </c>
      <c r="B21" t="s">
        <v>212</v>
      </c>
      <c r="C21" s="8" t="s">
        <v>503</v>
      </c>
      <c r="D21" s="14"/>
      <c r="E21" s="14"/>
      <c r="F21" s="14"/>
      <c r="G21" s="14"/>
      <c r="H21" s="14"/>
      <c r="I21" s="14"/>
      <c r="J21" s="14"/>
      <c r="K21" s="14"/>
      <c r="L21" s="14"/>
      <c r="M21" s="14"/>
      <c r="N21" s="14"/>
      <c r="O21" s="14"/>
      <c r="P21" s="14"/>
      <c r="Q21" s="27"/>
      <c r="R21" s="14"/>
      <c r="S21" s="14"/>
      <c r="T21" s="14"/>
      <c r="U21" s="14"/>
      <c r="V21" s="14"/>
      <c r="W21" s="14"/>
      <c r="X21" s="14"/>
      <c r="Y21" s="14"/>
      <c r="Z21" s="14"/>
      <c r="AA21" s="14"/>
      <c r="AB21" s="14"/>
      <c r="AC21" s="22"/>
      <c r="AD21" s="23"/>
      <c r="AE21" s="14"/>
      <c r="AF21" s="23"/>
      <c r="AG21" s="24"/>
      <c r="AH21" s="23"/>
      <c r="AI21" s="14"/>
      <c r="AJ21" s="14"/>
      <c r="AK21" s="14"/>
      <c r="AL21" s="25"/>
      <c r="AM21" s="14"/>
      <c r="AN21" s="14"/>
      <c r="AO21" s="14"/>
      <c r="AP21" s="25"/>
      <c r="AQ21" s="25"/>
      <c r="AR21" s="25"/>
      <c r="AS21" s="14"/>
      <c r="AT21" s="14"/>
      <c r="AU21" s="14"/>
      <c r="AV21" s="26"/>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row>
    <row r="22" spans="1:82" ht="12.75">
      <c r="A22" s="6">
        <v>21</v>
      </c>
      <c r="B22" t="s">
        <v>268</v>
      </c>
      <c r="C22" s="13" t="s">
        <v>503</v>
      </c>
      <c r="D22" s="15"/>
      <c r="E22" s="15"/>
      <c r="F22" s="15"/>
      <c r="G22" s="15"/>
      <c r="H22" s="15"/>
      <c r="I22" s="15"/>
      <c r="J22" s="15"/>
      <c r="K22" s="15"/>
      <c r="L22" s="15"/>
      <c r="M22" s="15"/>
      <c r="N22" s="15"/>
      <c r="O22" s="15"/>
      <c r="P22" s="16"/>
      <c r="Q22" s="16"/>
      <c r="R22" s="15"/>
      <c r="S22" s="15"/>
      <c r="T22" s="15"/>
      <c r="U22" s="15"/>
      <c r="V22" s="15"/>
      <c r="W22" s="15"/>
      <c r="X22" s="15"/>
      <c r="Y22" s="15"/>
      <c r="Z22" s="15"/>
      <c r="AA22" s="15"/>
      <c r="AB22" s="15"/>
      <c r="AC22" s="17"/>
      <c r="AD22" s="18"/>
      <c r="AE22" s="15"/>
      <c r="AF22" s="18"/>
      <c r="AG22" s="15"/>
      <c r="AH22" s="15"/>
      <c r="AI22" s="15"/>
      <c r="AJ22" s="15"/>
      <c r="AK22" s="15"/>
      <c r="AL22" s="20"/>
      <c r="AM22" s="15"/>
      <c r="AN22" s="15"/>
      <c r="AO22" s="15"/>
      <c r="AP22" s="20"/>
      <c r="AQ22" s="20"/>
      <c r="AR22" s="20"/>
      <c r="AS22" s="15"/>
      <c r="AT22" s="15"/>
      <c r="AU22" s="15"/>
      <c r="AV22" s="21"/>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row>
    <row r="23" spans="1:82" ht="12.75">
      <c r="A23" s="6">
        <v>22</v>
      </c>
      <c r="B23" t="s">
        <v>271</v>
      </c>
      <c r="C23" s="8" t="s">
        <v>502</v>
      </c>
      <c r="D23" s="14"/>
      <c r="E23" s="14"/>
      <c r="F23" s="14"/>
      <c r="G23" s="14"/>
      <c r="H23" s="14"/>
      <c r="I23" s="14"/>
      <c r="J23" s="14"/>
      <c r="K23" s="14"/>
      <c r="L23" s="14"/>
      <c r="M23" s="14"/>
      <c r="N23" s="14"/>
      <c r="O23" s="14"/>
      <c r="P23" s="27"/>
      <c r="Q23" s="27"/>
      <c r="R23" s="14"/>
      <c r="S23" s="14"/>
      <c r="T23" s="14"/>
      <c r="U23" s="14"/>
      <c r="V23" s="14"/>
      <c r="W23" s="14"/>
      <c r="X23" s="14"/>
      <c r="Y23" s="14"/>
      <c r="Z23" s="14"/>
      <c r="AA23" s="14"/>
      <c r="AB23" s="14"/>
      <c r="AC23" s="22"/>
      <c r="AD23" s="23"/>
      <c r="AE23" s="14"/>
      <c r="AF23" s="23"/>
      <c r="AG23" s="14"/>
      <c r="AH23" s="14"/>
      <c r="AI23" s="14"/>
      <c r="AJ23" s="14"/>
      <c r="AK23" s="14"/>
      <c r="AL23" s="25"/>
      <c r="AM23" s="14"/>
      <c r="AN23" s="14"/>
      <c r="AO23" s="14"/>
      <c r="AP23" s="25"/>
      <c r="AQ23" s="25"/>
      <c r="AR23" s="25"/>
      <c r="AS23" s="14"/>
      <c r="AT23" s="14"/>
      <c r="AU23" s="14"/>
      <c r="AV23" s="26"/>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row>
    <row r="24" spans="1:82" ht="12.75">
      <c r="A24" s="6">
        <v>23</v>
      </c>
      <c r="B24" t="s">
        <v>273</v>
      </c>
      <c r="C24" s="8" t="s">
        <v>503</v>
      </c>
      <c r="D24" s="53"/>
      <c r="E24" s="14"/>
      <c r="F24" s="14"/>
      <c r="G24" s="14"/>
      <c r="H24" s="14"/>
      <c r="I24" s="14"/>
      <c r="J24" s="54"/>
      <c r="K24" s="15"/>
      <c r="L24" s="15"/>
      <c r="M24" s="14"/>
      <c r="N24" s="14"/>
      <c r="O24" s="14"/>
      <c r="P24" s="27"/>
      <c r="Q24" s="14"/>
      <c r="R24" s="14"/>
      <c r="S24" s="14"/>
      <c r="T24" s="14"/>
      <c r="U24" s="14"/>
      <c r="V24" s="14"/>
      <c r="W24" s="14"/>
      <c r="X24" s="14"/>
      <c r="Y24" s="14"/>
      <c r="Z24" s="14"/>
      <c r="AA24" s="14"/>
      <c r="AB24" s="14"/>
      <c r="AC24" s="22"/>
      <c r="AD24" s="23"/>
      <c r="AE24" s="14"/>
      <c r="AF24" s="23"/>
      <c r="AG24" s="24"/>
      <c r="AH24" s="14"/>
      <c r="AI24" s="14"/>
      <c r="AJ24" s="14"/>
      <c r="AK24" s="14"/>
      <c r="AL24" s="25"/>
      <c r="AM24" s="14"/>
      <c r="AN24" s="14"/>
      <c r="AO24" s="14"/>
      <c r="AP24" s="25"/>
      <c r="AQ24" s="25"/>
      <c r="AR24" s="25"/>
      <c r="AS24" s="14"/>
      <c r="AT24" s="14"/>
      <c r="AU24" s="29"/>
      <c r="AV24" s="21"/>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row>
    <row r="25" spans="1:82" ht="12.75">
      <c r="A25" s="6">
        <v>25</v>
      </c>
      <c r="B25" t="s">
        <v>315</v>
      </c>
      <c r="C25" s="8" t="s">
        <v>503</v>
      </c>
      <c r="D25" s="14"/>
      <c r="E25" s="14"/>
      <c r="F25" s="14"/>
      <c r="G25" s="14"/>
      <c r="H25" s="14"/>
      <c r="I25" s="14"/>
      <c r="J25" s="14"/>
      <c r="K25" s="45"/>
      <c r="L25" s="14"/>
      <c r="M25" s="14"/>
      <c r="N25" s="14"/>
      <c r="O25" s="14"/>
      <c r="P25" s="27"/>
      <c r="Q25" s="27"/>
      <c r="R25" s="14"/>
      <c r="S25" s="14"/>
      <c r="T25" s="14"/>
      <c r="U25" s="14"/>
      <c r="V25" s="14"/>
      <c r="W25" s="14"/>
      <c r="X25" s="14"/>
      <c r="Y25" s="14"/>
      <c r="Z25" s="14"/>
      <c r="AA25" s="14"/>
      <c r="AB25" s="14"/>
      <c r="AC25" s="22"/>
      <c r="AD25" s="23"/>
      <c r="AE25" s="14"/>
      <c r="AF25" s="23"/>
      <c r="AG25" s="14"/>
      <c r="AH25" s="14"/>
      <c r="AI25" s="14"/>
      <c r="AJ25" s="14"/>
      <c r="AK25" s="14"/>
      <c r="AL25" s="25"/>
      <c r="AM25" s="14"/>
      <c r="AN25" s="14"/>
      <c r="AO25" s="14"/>
      <c r="AP25" s="25"/>
      <c r="AQ25" s="25"/>
      <c r="AR25" s="25"/>
      <c r="AS25" s="14"/>
      <c r="AT25" s="14"/>
      <c r="AU25" s="14"/>
      <c r="AV25" s="26"/>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row>
    <row r="26" spans="1:82" ht="12.75">
      <c r="A26" s="6">
        <v>26</v>
      </c>
      <c r="B26" t="s">
        <v>316</v>
      </c>
      <c r="C26" s="8" t="s">
        <v>503</v>
      </c>
      <c r="D26" s="14"/>
      <c r="E26" s="14"/>
      <c r="F26" s="14"/>
      <c r="G26" s="14"/>
      <c r="H26" s="14"/>
      <c r="I26" s="14"/>
      <c r="J26" s="14"/>
      <c r="K26" s="45"/>
      <c r="L26" s="14"/>
      <c r="M26" s="14"/>
      <c r="N26" s="14"/>
      <c r="O26" s="14"/>
      <c r="P26" s="27"/>
      <c r="Q26" s="27"/>
      <c r="R26" s="14"/>
      <c r="S26" s="14"/>
      <c r="T26" s="14"/>
      <c r="U26" s="14"/>
      <c r="V26" s="14"/>
      <c r="W26" s="14"/>
      <c r="X26" s="14"/>
      <c r="Y26" s="14"/>
      <c r="Z26" s="14"/>
      <c r="AA26" s="14"/>
      <c r="AB26" s="14"/>
      <c r="AC26" s="22"/>
      <c r="AD26" s="23"/>
      <c r="AE26" s="14"/>
      <c r="AF26" s="23"/>
      <c r="AG26" s="14"/>
      <c r="AH26" s="14"/>
      <c r="AI26" s="14"/>
      <c r="AJ26" s="14"/>
      <c r="AK26" s="14"/>
      <c r="AL26" s="25"/>
      <c r="AM26" s="14"/>
      <c r="AN26" s="14"/>
      <c r="AO26" s="14"/>
      <c r="AP26" s="25"/>
      <c r="AQ26" s="25"/>
      <c r="AR26" s="25"/>
      <c r="AS26" s="14"/>
      <c r="AT26" s="14"/>
      <c r="AU26" s="14"/>
      <c r="AV26" s="26"/>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row>
    <row r="27" spans="1:82" ht="12.75">
      <c r="A27" s="6">
        <v>27</v>
      </c>
      <c r="B27" t="s">
        <v>317</v>
      </c>
      <c r="C27" s="56" t="s">
        <v>503</v>
      </c>
      <c r="D27" s="53"/>
      <c r="E27" s="14"/>
      <c r="F27" s="14"/>
      <c r="G27" s="14"/>
      <c r="H27" s="14"/>
      <c r="I27" s="14"/>
      <c r="J27" s="57"/>
      <c r="K27" s="14"/>
      <c r="L27" s="14"/>
      <c r="M27" s="14"/>
      <c r="N27" s="14"/>
      <c r="O27" s="14"/>
      <c r="P27" s="27"/>
      <c r="Q27" s="14"/>
      <c r="R27" s="14"/>
      <c r="S27" s="14"/>
      <c r="T27" s="14"/>
      <c r="U27" s="14"/>
      <c r="V27" s="14"/>
      <c r="W27" s="14"/>
      <c r="X27" s="14"/>
      <c r="Y27" s="14"/>
      <c r="Z27" s="14"/>
      <c r="AA27" s="14"/>
      <c r="AB27" s="58"/>
      <c r="AC27" s="59"/>
      <c r="AD27" s="60"/>
      <c r="AE27" s="61"/>
      <c r="AF27" s="60"/>
      <c r="AG27" s="61"/>
      <c r="AH27" s="61"/>
      <c r="AI27" s="61"/>
      <c r="AJ27" s="58"/>
      <c r="AK27" s="58"/>
      <c r="AL27" s="62"/>
      <c r="AM27" s="58"/>
      <c r="AN27" s="58"/>
      <c r="AO27" s="58"/>
      <c r="AP27" s="62"/>
      <c r="AQ27" s="62"/>
      <c r="AR27" s="62"/>
      <c r="AS27" s="58"/>
      <c r="AT27" s="58"/>
      <c r="AU27" s="63"/>
      <c r="AV27" s="64"/>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row>
    <row r="28" spans="1:82" ht="12.75">
      <c r="A28" s="6">
        <v>28</v>
      </c>
      <c r="B28" t="s">
        <v>318</v>
      </c>
      <c r="C28" s="8" t="s">
        <v>502</v>
      </c>
      <c r="D28" s="14"/>
      <c r="E28" s="14"/>
      <c r="F28" s="14"/>
      <c r="G28" s="14"/>
      <c r="H28" s="14"/>
      <c r="I28" s="14"/>
      <c r="J28" s="14"/>
      <c r="K28" s="14"/>
      <c r="L28" s="14"/>
      <c r="M28" s="14"/>
      <c r="N28" s="14"/>
      <c r="O28" s="14"/>
      <c r="P28" s="27"/>
      <c r="Q28" s="27"/>
      <c r="R28" s="14"/>
      <c r="S28" s="14"/>
      <c r="T28" s="14"/>
      <c r="U28" s="14"/>
      <c r="V28" s="14"/>
      <c r="W28" s="14"/>
      <c r="X28" s="14"/>
      <c r="Y28" s="14"/>
      <c r="Z28" s="14"/>
      <c r="AA28" s="14"/>
      <c r="AB28" s="14"/>
      <c r="AC28" s="22"/>
      <c r="AD28" s="23"/>
      <c r="AE28" s="14"/>
      <c r="AF28" s="23"/>
      <c r="AG28" s="24"/>
      <c r="AH28" s="14"/>
      <c r="AI28" s="14"/>
      <c r="AJ28" s="14"/>
      <c r="AK28" s="14"/>
      <c r="AL28" s="25"/>
      <c r="AM28" s="14"/>
      <c r="AN28" s="14"/>
      <c r="AO28" s="14"/>
      <c r="AP28" s="25"/>
      <c r="AQ28" s="25"/>
      <c r="AR28" s="25"/>
      <c r="AS28" s="14"/>
      <c r="AT28" s="14"/>
      <c r="AU28" s="14"/>
      <c r="AV28" s="26"/>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row>
    <row r="29" spans="1:82" ht="12.75">
      <c r="A29" s="6">
        <v>29</v>
      </c>
      <c r="B29" t="s">
        <v>323</v>
      </c>
      <c r="C29" s="13" t="s">
        <v>503</v>
      </c>
      <c r="D29" s="15"/>
      <c r="E29" s="15"/>
      <c r="F29" s="15"/>
      <c r="G29" s="15"/>
      <c r="H29" s="15"/>
      <c r="I29" s="15"/>
      <c r="J29" s="15"/>
      <c r="K29" s="15"/>
      <c r="L29" s="15"/>
      <c r="M29" s="15"/>
      <c r="N29" s="15"/>
      <c r="O29" s="15"/>
      <c r="P29" s="16"/>
      <c r="Q29" s="15"/>
      <c r="R29" s="15"/>
      <c r="S29" s="15"/>
      <c r="T29" s="15"/>
      <c r="U29" s="15"/>
      <c r="V29" s="15"/>
      <c r="W29" s="15"/>
      <c r="X29" s="15"/>
      <c r="Y29" s="15"/>
      <c r="Z29" s="15"/>
      <c r="AA29" s="15"/>
      <c r="AB29" s="15"/>
      <c r="AC29" s="17"/>
      <c r="AD29" s="18"/>
      <c r="AE29" s="15"/>
      <c r="AF29" s="18"/>
      <c r="AG29" s="19"/>
      <c r="AH29" s="15"/>
      <c r="AI29" s="15"/>
      <c r="AJ29" s="15"/>
      <c r="AK29" s="15"/>
      <c r="AL29" s="20"/>
      <c r="AM29" s="15"/>
      <c r="AN29" s="15"/>
      <c r="AO29" s="15"/>
      <c r="AP29" s="20"/>
      <c r="AQ29" s="20"/>
      <c r="AR29" s="20"/>
      <c r="AS29" s="15"/>
      <c r="AT29" s="15"/>
      <c r="AU29" s="15"/>
      <c r="AV29" s="15"/>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row>
    <row r="30" spans="1:82" ht="12.75">
      <c r="A30" s="6">
        <v>30</v>
      </c>
      <c r="B30" t="s">
        <v>370</v>
      </c>
      <c r="C30" s="13" t="s">
        <v>502</v>
      </c>
      <c r="D30" s="15"/>
      <c r="E30" s="15"/>
      <c r="F30" s="15"/>
      <c r="G30" s="15"/>
      <c r="H30" s="15"/>
      <c r="I30" s="15"/>
      <c r="J30" s="15"/>
      <c r="K30" s="15"/>
      <c r="L30" s="15"/>
      <c r="M30" s="15"/>
      <c r="N30" s="15"/>
      <c r="O30" s="15"/>
      <c r="P30" s="16"/>
      <c r="Q30" s="16"/>
      <c r="R30" s="15"/>
      <c r="S30" s="15"/>
      <c r="T30" s="15"/>
      <c r="U30" s="15"/>
      <c r="V30" s="15"/>
      <c r="W30" s="15"/>
      <c r="X30" s="15"/>
      <c r="Y30" s="15"/>
      <c r="Z30" s="15"/>
      <c r="AA30" s="15"/>
      <c r="AB30" s="15"/>
      <c r="AC30" s="17"/>
      <c r="AD30" s="44"/>
      <c r="AE30" s="232"/>
      <c r="AF30" s="266"/>
      <c r="AG30" s="266"/>
      <c r="AH30" s="266"/>
      <c r="AI30" s="266"/>
      <c r="AJ30" s="267"/>
      <c r="AK30" s="15"/>
      <c r="AL30" s="20"/>
      <c r="AM30" s="15"/>
      <c r="AN30" s="15"/>
      <c r="AO30" s="15"/>
      <c r="AP30" s="20"/>
      <c r="AQ30" s="20"/>
      <c r="AR30" s="20"/>
      <c r="AS30" s="15"/>
      <c r="AT30" s="15"/>
      <c r="AU30" s="15"/>
      <c r="AV30" s="21"/>
      <c r="AW30" s="31"/>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row>
    <row r="31" spans="1:82" ht="13.5" customHeight="1">
      <c r="A31" s="6">
        <v>31</v>
      </c>
      <c r="B31" t="s">
        <v>371</v>
      </c>
      <c r="C31" s="8" t="s">
        <v>502</v>
      </c>
      <c r="D31" s="14"/>
      <c r="E31" s="14"/>
      <c r="F31" s="14"/>
      <c r="G31" s="14"/>
      <c r="H31" s="14"/>
      <c r="I31" s="14"/>
      <c r="J31" s="14"/>
      <c r="K31" s="14"/>
      <c r="L31" s="14"/>
      <c r="M31" s="14"/>
      <c r="N31" s="14"/>
      <c r="O31" s="14"/>
      <c r="P31" s="27"/>
      <c r="Q31" s="27"/>
      <c r="R31" s="14"/>
      <c r="S31" s="14"/>
      <c r="T31" s="14"/>
      <c r="U31" s="14"/>
      <c r="V31" s="14"/>
      <c r="W31" s="14"/>
      <c r="X31" s="14"/>
      <c r="Y31" s="14"/>
      <c r="Z31" s="14"/>
      <c r="AA31" s="14"/>
      <c r="AB31" s="14"/>
      <c r="AC31" s="65"/>
      <c r="AD31" s="46"/>
      <c r="AE31" s="268"/>
      <c r="AF31" s="212"/>
      <c r="AG31" s="212"/>
      <c r="AH31" s="212"/>
      <c r="AI31" s="212"/>
      <c r="AJ31" s="213"/>
      <c r="AK31" s="14"/>
      <c r="AL31" s="25"/>
      <c r="AM31" s="14"/>
      <c r="AN31" s="14"/>
      <c r="AO31" s="14"/>
      <c r="AP31" s="25"/>
      <c r="AQ31" s="25"/>
      <c r="AR31" s="25"/>
      <c r="AS31" s="14"/>
      <c r="AT31" s="14"/>
      <c r="AU31" s="15"/>
      <c r="AV31" s="33"/>
      <c r="AW31" s="45"/>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row>
    <row r="32" spans="1:82" ht="14.25" customHeight="1">
      <c r="A32" s="6">
        <v>32</v>
      </c>
      <c r="B32" t="s">
        <v>372</v>
      </c>
      <c r="C32" s="8" t="s">
        <v>502</v>
      </c>
      <c r="D32" s="14"/>
      <c r="E32" s="14"/>
      <c r="F32" s="14"/>
      <c r="G32" s="14"/>
      <c r="H32" s="14"/>
      <c r="I32" s="14"/>
      <c r="J32" s="14"/>
      <c r="K32" s="14"/>
      <c r="L32" s="14"/>
      <c r="M32" s="14"/>
      <c r="N32" s="14"/>
      <c r="O32" s="14"/>
      <c r="P32" s="27"/>
      <c r="Q32" s="27"/>
      <c r="R32" s="14"/>
      <c r="S32" s="14"/>
      <c r="T32" s="14"/>
      <c r="U32" s="14"/>
      <c r="V32" s="14"/>
      <c r="W32" s="14"/>
      <c r="X32" s="14"/>
      <c r="Y32" s="14"/>
      <c r="Z32" s="14"/>
      <c r="AA32" s="14"/>
      <c r="AB32" s="14"/>
      <c r="AC32" s="65"/>
      <c r="AD32" s="46"/>
      <c r="AE32" s="268"/>
      <c r="AF32" s="212"/>
      <c r="AG32" s="212"/>
      <c r="AH32" s="212"/>
      <c r="AI32" s="212"/>
      <c r="AJ32" s="213"/>
      <c r="AK32" s="14"/>
      <c r="AL32" s="25"/>
      <c r="AM32" s="14"/>
      <c r="AN32" s="14"/>
      <c r="AO32" s="14"/>
      <c r="AP32" s="25"/>
      <c r="AQ32" s="25"/>
      <c r="AR32" s="25"/>
      <c r="AS32" s="14"/>
      <c r="AT32" s="14"/>
      <c r="AU32" s="15"/>
      <c r="AV32" s="33"/>
      <c r="AW32" s="45"/>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row>
    <row r="33" spans="1:82" ht="12.75">
      <c r="A33" s="6">
        <v>33</v>
      </c>
      <c r="B33" t="s">
        <v>373</v>
      </c>
      <c r="C33" s="8" t="s">
        <v>503</v>
      </c>
      <c r="D33" s="14"/>
      <c r="E33" s="14"/>
      <c r="F33" s="14"/>
      <c r="G33" s="14"/>
      <c r="H33" s="14"/>
      <c r="I33" s="14"/>
      <c r="J33" s="14"/>
      <c r="K33" s="14"/>
      <c r="L33" s="14"/>
      <c r="M33" s="14"/>
      <c r="N33" s="14"/>
      <c r="O33" s="14"/>
      <c r="P33" s="27"/>
      <c r="Q33" s="14"/>
      <c r="R33" s="14"/>
      <c r="S33" s="14"/>
      <c r="T33" s="14"/>
      <c r="U33" s="14"/>
      <c r="V33" s="14"/>
      <c r="W33" s="14"/>
      <c r="X33" s="14"/>
      <c r="Y33" s="14"/>
      <c r="Z33" s="14"/>
      <c r="AA33" s="14"/>
      <c r="AB33" s="14"/>
      <c r="AC33" s="22"/>
      <c r="AD33" s="46"/>
      <c r="AE33" s="268"/>
      <c r="AF33" s="212"/>
      <c r="AG33" s="212"/>
      <c r="AH33" s="212"/>
      <c r="AI33" s="213"/>
      <c r="AJ33" s="14"/>
      <c r="AK33" s="14"/>
      <c r="AL33" s="25"/>
      <c r="AM33" s="14"/>
      <c r="AN33" s="14"/>
      <c r="AO33" s="14"/>
      <c r="AP33" s="25"/>
      <c r="AQ33" s="25"/>
      <c r="AR33" s="25"/>
      <c r="AS33" s="14"/>
      <c r="AT33" s="14"/>
      <c r="AU33" s="14"/>
      <c r="AV33" s="26"/>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row>
    <row r="34" spans="1:82" ht="12.75">
      <c r="A34" s="6">
        <v>34</v>
      </c>
      <c r="B34" t="s">
        <v>374</v>
      </c>
      <c r="C34" s="8" t="s">
        <v>503</v>
      </c>
      <c r="D34" s="14"/>
      <c r="E34" s="14"/>
      <c r="F34" s="14"/>
      <c r="G34" s="14"/>
      <c r="H34" s="14"/>
      <c r="I34" s="14"/>
      <c r="J34" s="14"/>
      <c r="K34" s="14"/>
      <c r="L34" s="14"/>
      <c r="M34" s="14"/>
      <c r="N34" s="14"/>
      <c r="O34" s="14"/>
      <c r="P34" s="27"/>
      <c r="Q34" s="27"/>
      <c r="R34" s="14"/>
      <c r="S34" s="14"/>
      <c r="T34" s="14"/>
      <c r="U34" s="14"/>
      <c r="V34" s="14"/>
      <c r="W34" s="14"/>
      <c r="X34" s="14"/>
      <c r="Y34" s="14"/>
      <c r="Z34" s="14"/>
      <c r="AA34" s="14"/>
      <c r="AB34" s="14"/>
      <c r="AC34" s="22"/>
      <c r="AD34" s="46"/>
      <c r="AE34" s="268"/>
      <c r="AF34" s="212"/>
      <c r="AG34" s="212"/>
      <c r="AH34" s="212"/>
      <c r="AI34" s="213"/>
      <c r="AJ34" s="14"/>
      <c r="AK34" s="14"/>
      <c r="AL34" s="25"/>
      <c r="AM34" s="14"/>
      <c r="AN34" s="14"/>
      <c r="AO34" s="14"/>
      <c r="AP34" s="25"/>
      <c r="AQ34" s="25"/>
      <c r="AR34" s="25"/>
      <c r="AS34" s="14"/>
      <c r="AT34" s="14"/>
      <c r="AU34" s="14"/>
      <c r="AV34" s="26"/>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row>
    <row r="35" spans="1:48" ht="15.75" customHeight="1">
      <c r="A35" s="66">
        <v>35</v>
      </c>
      <c r="B35" t="s">
        <v>375</v>
      </c>
      <c r="C35" s="8" t="s">
        <v>503</v>
      </c>
      <c r="D35" s="67"/>
      <c r="E35" s="68"/>
      <c r="F35" s="68"/>
      <c r="G35" s="68"/>
      <c r="H35" s="68"/>
      <c r="I35" s="68"/>
      <c r="J35" s="68"/>
      <c r="K35" s="68"/>
      <c r="L35" s="68"/>
      <c r="M35" s="68"/>
      <c r="N35" s="68"/>
      <c r="O35" s="68"/>
      <c r="P35" s="68"/>
      <c r="Q35" s="68"/>
      <c r="R35" s="32"/>
      <c r="S35" s="68"/>
      <c r="T35" s="68"/>
      <c r="U35" s="68"/>
      <c r="V35" s="68"/>
      <c r="W35" s="68"/>
      <c r="X35" s="68"/>
      <c r="Y35" s="68"/>
      <c r="Z35" s="68"/>
      <c r="AA35" s="68"/>
      <c r="AB35" s="68"/>
      <c r="AC35" s="8"/>
      <c r="AD35" s="68"/>
      <c r="AE35" s="68"/>
      <c r="AF35" s="68"/>
      <c r="AG35" s="68"/>
      <c r="AH35" s="68"/>
      <c r="AI35" s="68"/>
      <c r="AJ35" s="68"/>
      <c r="AK35" s="68"/>
      <c r="AL35" s="69"/>
      <c r="AM35" s="68"/>
      <c r="AN35" s="68"/>
      <c r="AO35" s="68"/>
      <c r="AP35" s="68"/>
      <c r="AQ35" s="68"/>
      <c r="AR35" s="68"/>
      <c r="AS35" s="68"/>
      <c r="AT35" s="68"/>
      <c r="AU35" s="67"/>
      <c r="AV35" s="70"/>
    </row>
    <row r="36" spans="1:82" ht="13.5" customHeight="1">
      <c r="A36" s="6">
        <v>36</v>
      </c>
      <c r="B36" t="s">
        <v>389</v>
      </c>
      <c r="C36" s="8" t="s">
        <v>503</v>
      </c>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22"/>
      <c r="AD36" s="23"/>
      <c r="AE36" s="14"/>
      <c r="AF36" s="23"/>
      <c r="AG36" s="24"/>
      <c r="AH36" s="14"/>
      <c r="AI36" s="14"/>
      <c r="AJ36" s="14"/>
      <c r="AK36" s="14"/>
      <c r="AL36" s="25"/>
      <c r="AM36" s="14"/>
      <c r="AN36" s="14"/>
      <c r="AO36" s="14"/>
      <c r="AP36" s="25"/>
      <c r="AQ36" s="25"/>
      <c r="AR36" s="25"/>
      <c r="AS36" s="14"/>
      <c r="AT36" s="14"/>
      <c r="AU36" s="14"/>
      <c r="AV36" s="26"/>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row>
    <row r="37" spans="1:82" ht="14.25" customHeight="1">
      <c r="A37" s="6">
        <v>37</v>
      </c>
      <c r="B37" t="s">
        <v>428</v>
      </c>
      <c r="C37" s="8" t="s">
        <v>502</v>
      </c>
      <c r="D37" s="14"/>
      <c r="E37" s="15"/>
      <c r="F37" s="15"/>
      <c r="G37" s="15"/>
      <c r="H37" s="15"/>
      <c r="I37" s="15"/>
      <c r="J37" s="55"/>
      <c r="K37" s="15"/>
      <c r="L37" s="15"/>
      <c r="M37" s="15"/>
      <c r="N37" s="15"/>
      <c r="O37" s="15"/>
      <c r="P37" s="27"/>
      <c r="Q37" s="27"/>
      <c r="R37" s="32"/>
      <c r="S37" s="14"/>
      <c r="T37" s="14"/>
      <c r="U37" s="14"/>
      <c r="V37" s="14"/>
      <c r="W37" s="14"/>
      <c r="X37" s="14"/>
      <c r="Y37" s="14"/>
      <c r="Z37" s="14"/>
      <c r="AA37" s="14"/>
      <c r="AB37" s="14"/>
      <c r="AC37" s="22"/>
      <c r="AD37" s="23"/>
      <c r="AE37" s="14"/>
      <c r="AF37" s="23"/>
      <c r="AG37" s="14"/>
      <c r="AH37" s="14"/>
      <c r="AI37" s="14"/>
      <c r="AJ37" s="14"/>
      <c r="AK37" s="15"/>
      <c r="AL37" s="20"/>
      <c r="AM37" s="15"/>
      <c r="AN37" s="15"/>
      <c r="AO37" s="15"/>
      <c r="AP37" s="25"/>
      <c r="AQ37" s="25"/>
      <c r="AR37" s="25"/>
      <c r="AS37" s="14"/>
      <c r="AT37" s="14"/>
      <c r="AU37" s="14"/>
      <c r="AV37" s="33"/>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row>
    <row r="38" spans="1:82" ht="12" customHeight="1">
      <c r="A38" s="6">
        <v>38</v>
      </c>
      <c r="B38" t="s">
        <v>429</v>
      </c>
      <c r="C38" s="8" t="s">
        <v>503</v>
      </c>
      <c r="D38" s="14"/>
      <c r="E38" s="14"/>
      <c r="F38" s="14"/>
      <c r="G38" s="14"/>
      <c r="H38" s="14"/>
      <c r="I38" s="14"/>
      <c r="J38" s="14"/>
      <c r="K38" s="14"/>
      <c r="L38" s="14"/>
      <c r="M38" s="14"/>
      <c r="N38" s="14"/>
      <c r="O38" s="14"/>
      <c r="P38" s="27"/>
      <c r="Q38" s="27"/>
      <c r="R38" s="32"/>
      <c r="S38" s="14"/>
      <c r="T38" s="14"/>
      <c r="U38" s="14"/>
      <c r="V38" s="14"/>
      <c r="W38" s="14"/>
      <c r="X38" s="14"/>
      <c r="Y38" s="14"/>
      <c r="Z38" s="14"/>
      <c r="AA38" s="14"/>
      <c r="AB38" s="14"/>
      <c r="AC38" s="22"/>
      <c r="AD38" s="23"/>
      <c r="AE38" s="14"/>
      <c r="AF38" s="23"/>
      <c r="AG38" s="14"/>
      <c r="AH38" s="14"/>
      <c r="AI38" s="14"/>
      <c r="AJ38" s="14"/>
      <c r="AK38" s="14"/>
      <c r="AL38" s="25"/>
      <c r="AM38" s="14"/>
      <c r="AN38" s="14"/>
      <c r="AO38" s="14"/>
      <c r="AP38" s="25"/>
      <c r="AQ38" s="25"/>
      <c r="AR38" s="25"/>
      <c r="AS38" s="14"/>
      <c r="AT38" s="14"/>
      <c r="AU38" s="14"/>
      <c r="AV38" s="71"/>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row>
    <row r="39" spans="1:82" ht="12.75">
      <c r="A39" s="6">
        <v>39</v>
      </c>
      <c r="B39" t="s">
        <v>475</v>
      </c>
      <c r="C39" s="8" t="s">
        <v>503</v>
      </c>
      <c r="D39" s="15"/>
      <c r="E39" s="15"/>
      <c r="F39" s="15"/>
      <c r="G39" s="15"/>
      <c r="H39" s="15"/>
      <c r="I39" s="15"/>
      <c r="J39" s="15"/>
      <c r="K39" s="15"/>
      <c r="L39" s="15"/>
      <c r="M39" s="15"/>
      <c r="N39" s="15"/>
      <c r="O39" s="15"/>
      <c r="P39" s="15"/>
      <c r="Q39" s="15"/>
      <c r="R39" s="15"/>
      <c r="S39" s="15"/>
      <c r="T39" s="15"/>
      <c r="U39" s="15"/>
      <c r="V39" s="15"/>
      <c r="W39" s="15"/>
      <c r="X39" s="15"/>
      <c r="Y39" s="15"/>
      <c r="Z39" s="15"/>
      <c r="AA39" s="15"/>
      <c r="AB39" s="14"/>
      <c r="AC39" s="22"/>
      <c r="AD39" s="23"/>
      <c r="AE39" s="14"/>
      <c r="AF39" s="23"/>
      <c r="AG39" s="14"/>
      <c r="AH39" s="14"/>
      <c r="AI39" s="14"/>
      <c r="AJ39" s="14"/>
      <c r="AK39" s="14"/>
      <c r="AL39" s="25"/>
      <c r="AM39" s="14"/>
      <c r="AN39" s="14"/>
      <c r="AO39" s="14"/>
      <c r="AP39" s="25"/>
      <c r="AQ39" s="25"/>
      <c r="AR39" s="25"/>
      <c r="AS39" s="14"/>
      <c r="AT39" s="14"/>
      <c r="AU39" s="15"/>
      <c r="AV39" s="21"/>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row>
    <row r="40" spans="1:82" ht="12.75">
      <c r="A40" s="73">
        <v>40</v>
      </c>
      <c r="B40" s="46" t="s">
        <v>490</v>
      </c>
      <c r="C40" s="72" t="s">
        <v>502</v>
      </c>
      <c r="D40" s="9"/>
      <c r="E40" s="9"/>
      <c r="F40" s="9"/>
      <c r="G40" s="9"/>
      <c r="H40" s="9"/>
      <c r="I40" s="9"/>
      <c r="J40" s="9"/>
      <c r="K40" s="9"/>
      <c r="L40" s="9"/>
      <c r="M40" s="9"/>
      <c r="N40" s="9"/>
      <c r="O40" s="9"/>
      <c r="P40" s="9"/>
      <c r="Q40" s="9"/>
      <c r="R40" s="9"/>
      <c r="S40" s="9"/>
      <c r="T40" s="9"/>
      <c r="U40" s="9"/>
      <c r="V40" s="9"/>
      <c r="W40" s="9"/>
      <c r="X40" s="9"/>
      <c r="Y40" s="9"/>
      <c r="Z40" s="9"/>
      <c r="AA40" s="9"/>
      <c r="AB40" s="9"/>
      <c r="AC40" s="9"/>
      <c r="AD40" s="10"/>
      <c r="AE40" s="9"/>
      <c r="AF40" s="10"/>
      <c r="AG40" s="9"/>
      <c r="AH40" s="9"/>
      <c r="AI40" s="9"/>
      <c r="AJ40" s="9"/>
      <c r="AK40" s="9"/>
      <c r="AL40" s="11"/>
      <c r="AM40" s="9"/>
      <c r="AN40" s="9"/>
      <c r="AO40" s="9"/>
      <c r="AP40" s="11"/>
      <c r="AQ40" s="11"/>
      <c r="AR40" s="11"/>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row>
    <row r="41" spans="1:82" ht="12.75">
      <c r="A41" s="73">
        <v>41</v>
      </c>
      <c r="B41" s="46" t="s">
        <v>491</v>
      </c>
      <c r="C41" s="72" t="s">
        <v>502</v>
      </c>
      <c r="D41" s="9"/>
      <c r="E41" s="9"/>
      <c r="F41" s="9"/>
      <c r="G41" s="9"/>
      <c r="H41" s="9"/>
      <c r="I41" s="9"/>
      <c r="J41" s="9"/>
      <c r="K41" s="9"/>
      <c r="L41" s="9"/>
      <c r="M41" s="9"/>
      <c r="N41" s="9"/>
      <c r="O41" s="9"/>
      <c r="P41" s="9"/>
      <c r="Q41" s="9"/>
      <c r="R41" s="9"/>
      <c r="S41" s="9"/>
      <c r="T41" s="9"/>
      <c r="U41" s="9"/>
      <c r="V41" s="9"/>
      <c r="W41" s="9"/>
      <c r="X41" s="9"/>
      <c r="Y41" s="9"/>
      <c r="Z41" s="9"/>
      <c r="AA41" s="9"/>
      <c r="AB41" s="9"/>
      <c r="AC41" s="9"/>
      <c r="AD41" s="10"/>
      <c r="AE41" s="9"/>
      <c r="AF41" s="10"/>
      <c r="AG41" s="9"/>
      <c r="AH41" s="9"/>
      <c r="AI41" s="9"/>
      <c r="AJ41" s="9"/>
      <c r="AK41" s="9"/>
      <c r="AL41" s="11"/>
      <c r="AM41" s="9"/>
      <c r="AN41" s="9"/>
      <c r="AO41" s="9"/>
      <c r="AP41" s="11"/>
      <c r="AQ41" s="11"/>
      <c r="AR41" s="11"/>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row>
    <row r="42" spans="1:82" ht="12.75">
      <c r="A42" s="73">
        <v>42</v>
      </c>
      <c r="B42" s="46" t="s">
        <v>492</v>
      </c>
      <c r="C42" s="72" t="s">
        <v>502</v>
      </c>
      <c r="D42" s="9"/>
      <c r="E42" s="9"/>
      <c r="F42" s="9"/>
      <c r="G42" s="9"/>
      <c r="H42" s="9"/>
      <c r="I42" s="9"/>
      <c r="J42" s="9"/>
      <c r="K42" s="9"/>
      <c r="L42" s="9"/>
      <c r="M42" s="9"/>
      <c r="N42" s="9"/>
      <c r="O42" s="9"/>
      <c r="P42" s="9"/>
      <c r="Q42" s="9"/>
      <c r="R42" s="9"/>
      <c r="S42" s="9"/>
      <c r="T42" s="9"/>
      <c r="U42" s="9"/>
      <c r="V42" s="9"/>
      <c r="W42" s="9"/>
      <c r="X42" s="9"/>
      <c r="Y42" s="9"/>
      <c r="Z42" s="9"/>
      <c r="AA42" s="9"/>
      <c r="AB42" s="9"/>
      <c r="AC42" s="9"/>
      <c r="AD42" s="10"/>
      <c r="AE42" s="9"/>
      <c r="AF42" s="10"/>
      <c r="AG42" s="9"/>
      <c r="AH42" s="9"/>
      <c r="AI42" s="9"/>
      <c r="AJ42" s="9"/>
      <c r="AK42" s="9"/>
      <c r="AL42" s="11"/>
      <c r="AM42" s="9"/>
      <c r="AN42" s="9"/>
      <c r="AO42" s="9"/>
      <c r="AP42" s="11"/>
      <c r="AQ42" s="11"/>
      <c r="AR42" s="11"/>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row>
  </sheetData>
  <mergeCells count="13">
    <mergeCell ref="AE34:AI34"/>
    <mergeCell ref="AE33:AI33"/>
    <mergeCell ref="AE31:AJ31"/>
    <mergeCell ref="AE32:AJ32"/>
    <mergeCell ref="AE30:AJ30"/>
    <mergeCell ref="AE17:AI17"/>
    <mergeCell ref="AE18:AI18"/>
    <mergeCell ref="AE19:AI19"/>
    <mergeCell ref="AD4:AF4"/>
    <mergeCell ref="AE12:AJ12"/>
    <mergeCell ref="AE14:AJ14"/>
    <mergeCell ref="AE11:AJ11"/>
    <mergeCell ref="AE10:AI1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4"/>
  <dimension ref="A1:S568"/>
  <sheetViews>
    <sheetView workbookViewId="0" topLeftCell="A1">
      <pane ySplit="1" topLeftCell="BM488" activePane="bottomLeft" state="frozen"/>
      <selection pane="topLeft" activeCell="A1" sqref="A1"/>
      <selection pane="bottomLeft" activeCell="A583" sqref="A583"/>
    </sheetView>
  </sheetViews>
  <sheetFormatPr defaultColWidth="9.140625" defaultRowHeight="12.75"/>
  <cols>
    <col min="7" max="7" width="11.57421875" style="0" customWidth="1"/>
    <col min="8" max="8" width="11.7109375" style="0" bestFit="1" customWidth="1"/>
    <col min="9" max="9" width="12.00390625" style="0" customWidth="1"/>
    <col min="18" max="19" width="9.140625" style="155" customWidth="1"/>
  </cols>
  <sheetData>
    <row r="1" spans="1:19" ht="12.75">
      <c r="A1" t="s">
        <v>514</v>
      </c>
      <c r="B1" t="s">
        <v>515</v>
      </c>
      <c r="C1" t="s">
        <v>516</v>
      </c>
      <c r="D1" s="122" t="s">
        <v>517</v>
      </c>
      <c r="E1" t="s">
        <v>518</v>
      </c>
      <c r="F1" t="s">
        <v>541</v>
      </c>
      <c r="G1" t="s">
        <v>520</v>
      </c>
      <c r="H1" t="s">
        <v>542</v>
      </c>
      <c r="I1" t="s">
        <v>543</v>
      </c>
      <c r="J1" t="s">
        <v>544</v>
      </c>
      <c r="K1" t="s">
        <v>522</v>
      </c>
      <c r="L1" t="s">
        <v>523</v>
      </c>
      <c r="M1" t="s">
        <v>524</v>
      </c>
      <c r="N1" t="s">
        <v>545</v>
      </c>
      <c r="R1" s="155" t="s">
        <v>708</v>
      </c>
      <c r="S1" s="155" t="s">
        <v>506</v>
      </c>
    </row>
    <row r="2" spans="1:19" ht="12.75">
      <c r="A2">
        <v>1</v>
      </c>
      <c r="B2">
        <v>8</v>
      </c>
      <c r="C2">
        <v>6</v>
      </c>
      <c r="D2" s="122">
        <v>2005</v>
      </c>
      <c r="E2">
        <v>7</v>
      </c>
      <c r="F2">
        <v>0.76</v>
      </c>
      <c r="H2">
        <v>0</v>
      </c>
      <c r="I2">
        <v>0</v>
      </c>
      <c r="K2">
        <v>4</v>
      </c>
      <c r="L2">
        <v>10</v>
      </c>
      <c r="M2">
        <v>7</v>
      </c>
      <c r="R2" s="155">
        <f>I2</f>
        <v>0</v>
      </c>
      <c r="S2" s="155">
        <f>G2</f>
        <v>0</v>
      </c>
    </row>
    <row r="3" spans="1:19" ht="12.75">
      <c r="A3">
        <v>1</v>
      </c>
      <c r="B3">
        <v>8</v>
      </c>
      <c r="C3">
        <v>6</v>
      </c>
      <c r="D3" s="122">
        <v>2005</v>
      </c>
      <c r="E3">
        <v>7</v>
      </c>
      <c r="F3">
        <v>0.43</v>
      </c>
      <c r="H3">
        <v>0</v>
      </c>
      <c r="I3">
        <v>0.03</v>
      </c>
      <c r="K3">
        <v>4</v>
      </c>
      <c r="L3">
        <v>8</v>
      </c>
      <c r="M3">
        <v>7</v>
      </c>
      <c r="R3" s="155">
        <f aca="true" t="shared" si="0" ref="R3:R66">I3</f>
        <v>0.03</v>
      </c>
      <c r="S3" s="155">
        <f aca="true" t="shared" si="1" ref="S3:S66">G3</f>
        <v>0</v>
      </c>
    </row>
    <row r="4" spans="1:19" ht="12.75">
      <c r="A4">
        <v>1</v>
      </c>
      <c r="B4">
        <v>8</v>
      </c>
      <c r="C4">
        <v>6</v>
      </c>
      <c r="D4" s="122">
        <v>2005</v>
      </c>
      <c r="E4">
        <v>7</v>
      </c>
      <c r="F4">
        <v>0.15</v>
      </c>
      <c r="H4">
        <v>0</v>
      </c>
      <c r="I4">
        <v>0.01</v>
      </c>
      <c r="K4">
        <v>4</v>
      </c>
      <c r="L4">
        <v>8</v>
      </c>
      <c r="M4">
        <v>7</v>
      </c>
      <c r="R4" s="155">
        <f t="shared" si="0"/>
        <v>0.01</v>
      </c>
      <c r="S4" s="155">
        <f t="shared" si="1"/>
        <v>0</v>
      </c>
    </row>
    <row r="5" spans="1:19" ht="12.75">
      <c r="A5">
        <v>1</v>
      </c>
      <c r="B5">
        <v>8</v>
      </c>
      <c r="C5">
        <v>6</v>
      </c>
      <c r="D5" s="122">
        <v>2005</v>
      </c>
      <c r="E5">
        <v>7</v>
      </c>
      <c r="F5">
        <v>0.34</v>
      </c>
      <c r="H5">
        <v>0</v>
      </c>
      <c r="I5">
        <v>0.03</v>
      </c>
      <c r="K5">
        <v>4</v>
      </c>
      <c r="L5">
        <v>8</v>
      </c>
      <c r="M5">
        <v>7</v>
      </c>
      <c r="R5" s="155">
        <f t="shared" si="0"/>
        <v>0.03</v>
      </c>
      <c r="S5" s="155">
        <f t="shared" si="1"/>
        <v>0</v>
      </c>
    </row>
    <row r="6" spans="1:19" ht="12.75">
      <c r="A6">
        <v>1</v>
      </c>
      <c r="B6">
        <v>8</v>
      </c>
      <c r="C6">
        <v>6</v>
      </c>
      <c r="D6" s="122">
        <v>2005</v>
      </c>
      <c r="E6">
        <v>7</v>
      </c>
      <c r="F6">
        <v>0.34</v>
      </c>
      <c r="H6">
        <v>0.01</v>
      </c>
      <c r="I6">
        <v>0.05</v>
      </c>
      <c r="K6">
        <v>4</v>
      </c>
      <c r="L6">
        <v>8</v>
      </c>
      <c r="M6">
        <v>7</v>
      </c>
      <c r="R6" s="155">
        <f t="shared" si="0"/>
        <v>0.05</v>
      </c>
      <c r="S6" s="155">
        <f t="shared" si="1"/>
        <v>0</v>
      </c>
    </row>
    <row r="7" spans="1:19" ht="12.75">
      <c r="A7">
        <v>1</v>
      </c>
      <c r="B7">
        <v>8</v>
      </c>
      <c r="C7">
        <v>6</v>
      </c>
      <c r="D7" s="122">
        <v>2005</v>
      </c>
      <c r="E7">
        <v>7</v>
      </c>
      <c r="F7">
        <v>0.43</v>
      </c>
      <c r="H7">
        <v>0.01</v>
      </c>
      <c r="I7">
        <v>0.04</v>
      </c>
      <c r="K7">
        <v>4</v>
      </c>
      <c r="L7">
        <v>10</v>
      </c>
      <c r="M7">
        <v>7</v>
      </c>
      <c r="R7" s="155">
        <f t="shared" si="0"/>
        <v>0.04</v>
      </c>
      <c r="S7" s="155">
        <f t="shared" si="1"/>
        <v>0</v>
      </c>
    </row>
    <row r="8" spans="1:19" ht="12.75">
      <c r="A8">
        <v>1</v>
      </c>
      <c r="B8">
        <v>8</v>
      </c>
      <c r="C8">
        <v>6</v>
      </c>
      <c r="D8" s="122">
        <v>2005</v>
      </c>
      <c r="E8">
        <v>7</v>
      </c>
      <c r="F8">
        <v>0.27</v>
      </c>
      <c r="H8">
        <v>0.05</v>
      </c>
      <c r="I8">
        <v>0.06</v>
      </c>
      <c r="K8">
        <v>4</v>
      </c>
      <c r="L8">
        <v>10</v>
      </c>
      <c r="M8">
        <v>7</v>
      </c>
      <c r="R8" s="155">
        <f t="shared" si="0"/>
        <v>0.06</v>
      </c>
      <c r="S8" s="155">
        <f t="shared" si="1"/>
        <v>0</v>
      </c>
    </row>
    <row r="9" spans="1:19" ht="12.75">
      <c r="A9">
        <v>1</v>
      </c>
      <c r="B9">
        <v>8</v>
      </c>
      <c r="C9">
        <v>6</v>
      </c>
      <c r="D9" s="122">
        <v>2005</v>
      </c>
      <c r="E9">
        <v>7</v>
      </c>
      <c r="F9">
        <v>0.46</v>
      </c>
      <c r="H9">
        <v>0.16</v>
      </c>
      <c r="K9">
        <v>4</v>
      </c>
      <c r="L9">
        <v>10</v>
      </c>
      <c r="M9">
        <v>7</v>
      </c>
      <c r="R9" s="155">
        <f t="shared" si="0"/>
        <v>0</v>
      </c>
      <c r="S9" s="155">
        <f t="shared" si="1"/>
        <v>0</v>
      </c>
    </row>
    <row r="10" spans="1:19" ht="12.75">
      <c r="A10">
        <v>1</v>
      </c>
      <c r="B10">
        <v>8</v>
      </c>
      <c r="C10">
        <v>6</v>
      </c>
      <c r="D10" s="122">
        <v>2005</v>
      </c>
      <c r="E10">
        <v>7</v>
      </c>
      <c r="F10">
        <v>0.46</v>
      </c>
      <c r="H10">
        <v>0.16</v>
      </c>
      <c r="K10">
        <v>4</v>
      </c>
      <c r="L10">
        <v>10</v>
      </c>
      <c r="M10">
        <v>7</v>
      </c>
      <c r="R10" s="155">
        <f t="shared" si="0"/>
        <v>0</v>
      </c>
      <c r="S10" s="155">
        <f t="shared" si="1"/>
        <v>0</v>
      </c>
    </row>
    <row r="11" spans="1:19" ht="12.75">
      <c r="A11">
        <v>1</v>
      </c>
      <c r="B11">
        <v>8</v>
      </c>
      <c r="C11">
        <v>6</v>
      </c>
      <c r="D11" s="122">
        <v>2005</v>
      </c>
      <c r="E11">
        <v>7</v>
      </c>
      <c r="F11">
        <v>0.4</v>
      </c>
      <c r="H11">
        <v>0.03</v>
      </c>
      <c r="I11">
        <v>0.25</v>
      </c>
      <c r="K11">
        <v>4</v>
      </c>
      <c r="L11">
        <v>10</v>
      </c>
      <c r="M11">
        <v>7</v>
      </c>
      <c r="R11" s="155">
        <f t="shared" si="0"/>
        <v>0.25</v>
      </c>
      <c r="S11" s="155">
        <f t="shared" si="1"/>
        <v>0</v>
      </c>
    </row>
    <row r="12" spans="1:19" ht="12.75">
      <c r="A12">
        <v>1</v>
      </c>
      <c r="B12">
        <v>8</v>
      </c>
      <c r="C12">
        <v>6</v>
      </c>
      <c r="D12" s="122">
        <v>2005</v>
      </c>
      <c r="E12">
        <v>7</v>
      </c>
      <c r="F12">
        <v>0.4</v>
      </c>
      <c r="H12">
        <v>0.09</v>
      </c>
      <c r="I12">
        <v>0.12</v>
      </c>
      <c r="K12">
        <v>4</v>
      </c>
      <c r="L12">
        <v>10</v>
      </c>
      <c r="M12">
        <v>7</v>
      </c>
      <c r="R12" s="155">
        <f t="shared" si="0"/>
        <v>0.12</v>
      </c>
      <c r="S12" s="155">
        <f t="shared" si="1"/>
        <v>0</v>
      </c>
    </row>
    <row r="13" spans="1:19" ht="12.75">
      <c r="A13">
        <v>1</v>
      </c>
      <c r="B13">
        <v>14</v>
      </c>
      <c r="C13">
        <v>6</v>
      </c>
      <c r="D13" s="122">
        <v>2005</v>
      </c>
      <c r="E13">
        <v>7</v>
      </c>
      <c r="F13">
        <v>0.4</v>
      </c>
      <c r="H13">
        <v>0.01</v>
      </c>
      <c r="I13">
        <v>0.02</v>
      </c>
      <c r="K13">
        <v>4</v>
      </c>
      <c r="L13">
        <v>8</v>
      </c>
      <c r="M13">
        <v>7</v>
      </c>
      <c r="R13" s="155">
        <f t="shared" si="0"/>
        <v>0.02</v>
      </c>
      <c r="S13" s="155">
        <f t="shared" si="1"/>
        <v>0</v>
      </c>
    </row>
    <row r="14" spans="1:19" ht="12.75">
      <c r="A14">
        <v>1</v>
      </c>
      <c r="B14">
        <v>14</v>
      </c>
      <c r="C14">
        <v>6</v>
      </c>
      <c r="D14" s="122">
        <v>2005</v>
      </c>
      <c r="E14">
        <v>7</v>
      </c>
      <c r="F14">
        <v>0.4</v>
      </c>
      <c r="H14">
        <v>0.06</v>
      </c>
      <c r="I14">
        <v>0.01</v>
      </c>
      <c r="K14">
        <v>4</v>
      </c>
      <c r="L14">
        <v>8</v>
      </c>
      <c r="M14">
        <v>7</v>
      </c>
      <c r="R14" s="155">
        <f t="shared" si="0"/>
        <v>0.01</v>
      </c>
      <c r="S14" s="155">
        <f t="shared" si="1"/>
        <v>0</v>
      </c>
    </row>
    <row r="15" spans="1:19" ht="12.75">
      <c r="A15">
        <v>1</v>
      </c>
      <c r="B15">
        <v>14</v>
      </c>
      <c r="C15">
        <v>6</v>
      </c>
      <c r="D15" s="122">
        <v>2005</v>
      </c>
      <c r="E15">
        <v>7</v>
      </c>
      <c r="F15">
        <v>0.4</v>
      </c>
      <c r="H15">
        <v>0.03</v>
      </c>
      <c r="I15">
        <v>0.01</v>
      </c>
      <c r="K15">
        <v>4</v>
      </c>
      <c r="L15">
        <v>8</v>
      </c>
      <c r="M15">
        <v>7</v>
      </c>
      <c r="R15" s="155">
        <f t="shared" si="0"/>
        <v>0.01</v>
      </c>
      <c r="S15" s="155">
        <f t="shared" si="1"/>
        <v>0</v>
      </c>
    </row>
    <row r="16" spans="1:19" ht="12.75">
      <c r="A16">
        <v>1</v>
      </c>
      <c r="B16">
        <v>14</v>
      </c>
      <c r="C16">
        <v>6</v>
      </c>
      <c r="D16" s="122">
        <v>2005</v>
      </c>
      <c r="E16">
        <v>7</v>
      </c>
      <c r="F16">
        <v>0.4</v>
      </c>
      <c r="H16">
        <v>0</v>
      </c>
      <c r="I16">
        <v>0.02</v>
      </c>
      <c r="K16">
        <v>5</v>
      </c>
      <c r="L16">
        <v>10</v>
      </c>
      <c r="M16">
        <v>3</v>
      </c>
      <c r="R16" s="155">
        <f t="shared" si="0"/>
        <v>0.02</v>
      </c>
      <c r="S16" s="155">
        <f t="shared" si="1"/>
        <v>0</v>
      </c>
    </row>
    <row r="17" spans="1:19" ht="12.75">
      <c r="A17">
        <v>1</v>
      </c>
      <c r="B17">
        <v>14</v>
      </c>
      <c r="C17">
        <v>6</v>
      </c>
      <c r="D17" s="122">
        <v>2005</v>
      </c>
      <c r="E17">
        <v>7</v>
      </c>
      <c r="F17">
        <v>0.34</v>
      </c>
      <c r="H17">
        <v>0.09</v>
      </c>
      <c r="I17">
        <v>0.07</v>
      </c>
      <c r="K17">
        <v>4</v>
      </c>
      <c r="L17">
        <v>10</v>
      </c>
      <c r="M17">
        <v>3</v>
      </c>
      <c r="R17" s="155">
        <f t="shared" si="0"/>
        <v>0.07</v>
      </c>
      <c r="S17" s="155">
        <f t="shared" si="1"/>
        <v>0</v>
      </c>
    </row>
    <row r="18" spans="1:19" ht="12.75">
      <c r="A18">
        <v>1</v>
      </c>
      <c r="B18">
        <v>14</v>
      </c>
      <c r="C18">
        <v>6</v>
      </c>
      <c r="D18" s="122">
        <v>2005</v>
      </c>
      <c r="E18">
        <v>7</v>
      </c>
      <c r="F18">
        <v>0.46</v>
      </c>
      <c r="H18">
        <v>0.02</v>
      </c>
      <c r="I18">
        <v>0.13</v>
      </c>
      <c r="K18">
        <v>5</v>
      </c>
      <c r="L18">
        <v>10</v>
      </c>
      <c r="M18">
        <v>3</v>
      </c>
      <c r="R18" s="155">
        <f t="shared" si="0"/>
        <v>0.13</v>
      </c>
      <c r="S18" s="155">
        <f t="shared" si="1"/>
        <v>0</v>
      </c>
    </row>
    <row r="19" spans="1:19" ht="12.75">
      <c r="A19">
        <v>1</v>
      </c>
      <c r="B19">
        <v>14</v>
      </c>
      <c r="C19">
        <v>6</v>
      </c>
      <c r="D19" s="122">
        <v>2005</v>
      </c>
      <c r="E19">
        <v>7</v>
      </c>
      <c r="F19">
        <v>0.43</v>
      </c>
      <c r="H19">
        <v>0.09</v>
      </c>
      <c r="I19">
        <v>0.14</v>
      </c>
      <c r="K19">
        <v>5</v>
      </c>
      <c r="L19">
        <v>1</v>
      </c>
      <c r="M19">
        <v>3</v>
      </c>
      <c r="R19" s="155">
        <f t="shared" si="0"/>
        <v>0.14</v>
      </c>
      <c r="S19" s="155">
        <f t="shared" si="1"/>
        <v>0</v>
      </c>
    </row>
    <row r="20" spans="1:19" ht="12.75">
      <c r="A20">
        <v>1</v>
      </c>
      <c r="B20">
        <v>14</v>
      </c>
      <c r="C20">
        <v>6</v>
      </c>
      <c r="D20" s="122">
        <v>2005</v>
      </c>
      <c r="E20">
        <v>7</v>
      </c>
      <c r="F20">
        <v>0.31</v>
      </c>
      <c r="H20">
        <v>0.02</v>
      </c>
      <c r="I20">
        <v>0.05</v>
      </c>
      <c r="K20">
        <v>5</v>
      </c>
      <c r="L20">
        <v>2</v>
      </c>
      <c r="M20">
        <v>3</v>
      </c>
      <c r="R20" s="155">
        <f t="shared" si="0"/>
        <v>0.05</v>
      </c>
      <c r="S20" s="155">
        <f t="shared" si="1"/>
        <v>0</v>
      </c>
    </row>
    <row r="21" spans="1:19" ht="12.75">
      <c r="A21">
        <v>1</v>
      </c>
      <c r="B21">
        <v>14</v>
      </c>
      <c r="C21">
        <v>6</v>
      </c>
      <c r="D21" s="122">
        <v>2005</v>
      </c>
      <c r="E21">
        <v>7</v>
      </c>
      <c r="F21">
        <v>0.46</v>
      </c>
      <c r="H21">
        <v>0.04</v>
      </c>
      <c r="I21">
        <v>0.01</v>
      </c>
      <c r="R21" s="155">
        <f t="shared" si="0"/>
        <v>0.01</v>
      </c>
      <c r="S21" s="155">
        <f t="shared" si="1"/>
        <v>0</v>
      </c>
    </row>
    <row r="22" spans="1:19" ht="12.75">
      <c r="A22">
        <v>1</v>
      </c>
      <c r="B22">
        <v>14</v>
      </c>
      <c r="C22">
        <v>6</v>
      </c>
      <c r="D22" s="122">
        <v>2005</v>
      </c>
      <c r="E22">
        <v>9</v>
      </c>
      <c r="F22">
        <v>0.27</v>
      </c>
      <c r="H22">
        <v>0.02</v>
      </c>
      <c r="I22">
        <v>0.03</v>
      </c>
      <c r="K22">
        <v>5</v>
      </c>
      <c r="L22">
        <v>7</v>
      </c>
      <c r="M22">
        <v>2</v>
      </c>
      <c r="R22" s="155">
        <f t="shared" si="0"/>
        <v>0.03</v>
      </c>
      <c r="S22" s="155">
        <f t="shared" si="1"/>
        <v>0</v>
      </c>
    </row>
    <row r="23" spans="1:19" ht="12.75">
      <c r="A23">
        <v>1</v>
      </c>
      <c r="B23">
        <v>14</v>
      </c>
      <c r="C23">
        <v>6</v>
      </c>
      <c r="D23" s="122">
        <v>2005</v>
      </c>
      <c r="E23">
        <v>9</v>
      </c>
      <c r="F23">
        <v>0.37</v>
      </c>
      <c r="H23">
        <v>0.01</v>
      </c>
      <c r="I23">
        <v>0.06</v>
      </c>
      <c r="K23">
        <v>5</v>
      </c>
      <c r="L23">
        <v>7</v>
      </c>
      <c r="M23">
        <v>7</v>
      </c>
      <c r="R23" s="155">
        <f t="shared" si="0"/>
        <v>0.06</v>
      </c>
      <c r="S23" s="155">
        <f t="shared" si="1"/>
        <v>0</v>
      </c>
    </row>
    <row r="24" spans="1:19" ht="12.75">
      <c r="A24">
        <v>1</v>
      </c>
      <c r="B24">
        <v>15</v>
      </c>
      <c r="C24">
        <v>6</v>
      </c>
      <c r="D24" s="122">
        <v>2005</v>
      </c>
      <c r="E24">
        <v>10</v>
      </c>
      <c r="F24">
        <v>0.4</v>
      </c>
      <c r="H24">
        <v>0.01</v>
      </c>
      <c r="I24">
        <v>0.06</v>
      </c>
      <c r="K24">
        <v>5</v>
      </c>
      <c r="L24">
        <v>3</v>
      </c>
      <c r="M24">
        <v>7</v>
      </c>
      <c r="R24" s="155">
        <f t="shared" si="0"/>
        <v>0.06</v>
      </c>
      <c r="S24" s="155">
        <f t="shared" si="1"/>
        <v>0</v>
      </c>
    </row>
    <row r="25" spans="1:19" ht="12.75">
      <c r="A25">
        <v>1</v>
      </c>
      <c r="B25">
        <v>15</v>
      </c>
      <c r="C25">
        <v>6</v>
      </c>
      <c r="D25" s="122">
        <v>2005</v>
      </c>
      <c r="E25">
        <v>10</v>
      </c>
      <c r="F25">
        <v>0.31</v>
      </c>
      <c r="H25">
        <v>0.03</v>
      </c>
      <c r="I25">
        <v>0.05</v>
      </c>
      <c r="K25">
        <v>5</v>
      </c>
      <c r="L25">
        <v>3</v>
      </c>
      <c r="M25">
        <v>7</v>
      </c>
      <c r="R25" s="155">
        <f t="shared" si="0"/>
        <v>0.05</v>
      </c>
      <c r="S25" s="155">
        <f t="shared" si="1"/>
        <v>0</v>
      </c>
    </row>
    <row r="26" spans="1:19" ht="12.75">
      <c r="A26">
        <v>1</v>
      </c>
      <c r="B26">
        <v>15</v>
      </c>
      <c r="C26">
        <v>6</v>
      </c>
      <c r="D26" s="122">
        <v>2005</v>
      </c>
      <c r="E26">
        <v>10</v>
      </c>
      <c r="F26">
        <v>0.4</v>
      </c>
      <c r="H26">
        <v>0.04</v>
      </c>
      <c r="I26">
        <v>0.05</v>
      </c>
      <c r="K26">
        <v>5</v>
      </c>
      <c r="L26">
        <v>3</v>
      </c>
      <c r="M26">
        <v>7</v>
      </c>
      <c r="R26" s="155">
        <f t="shared" si="0"/>
        <v>0.05</v>
      </c>
      <c r="S26" s="155">
        <f t="shared" si="1"/>
        <v>0</v>
      </c>
    </row>
    <row r="27" spans="1:19" ht="12.75">
      <c r="A27">
        <v>1</v>
      </c>
      <c r="B27">
        <v>15</v>
      </c>
      <c r="C27">
        <v>6</v>
      </c>
      <c r="D27" s="122">
        <v>2005</v>
      </c>
      <c r="E27">
        <v>10</v>
      </c>
      <c r="F27">
        <v>0.46</v>
      </c>
      <c r="H27">
        <v>0.05</v>
      </c>
      <c r="I27">
        <v>0.02</v>
      </c>
      <c r="K27">
        <v>5</v>
      </c>
      <c r="L27">
        <v>3</v>
      </c>
      <c r="M27">
        <v>7</v>
      </c>
      <c r="R27" s="155">
        <f t="shared" si="0"/>
        <v>0.02</v>
      </c>
      <c r="S27" s="155">
        <f t="shared" si="1"/>
        <v>0</v>
      </c>
    </row>
    <row r="28" spans="1:19" ht="12.75">
      <c r="A28">
        <v>1</v>
      </c>
      <c r="B28">
        <v>15</v>
      </c>
      <c r="C28">
        <v>6</v>
      </c>
      <c r="D28" s="122">
        <v>2005</v>
      </c>
      <c r="E28">
        <v>10</v>
      </c>
      <c r="F28">
        <v>0.37</v>
      </c>
      <c r="H28">
        <v>0.02</v>
      </c>
      <c r="I28">
        <v>0.01</v>
      </c>
      <c r="K28">
        <v>5</v>
      </c>
      <c r="L28">
        <v>7</v>
      </c>
      <c r="M28">
        <v>2</v>
      </c>
      <c r="R28" s="155">
        <f t="shared" si="0"/>
        <v>0.01</v>
      </c>
      <c r="S28" s="155">
        <f t="shared" si="1"/>
        <v>0</v>
      </c>
    </row>
    <row r="29" spans="1:19" ht="12.75">
      <c r="A29">
        <v>1</v>
      </c>
      <c r="B29">
        <v>15</v>
      </c>
      <c r="C29">
        <v>6</v>
      </c>
      <c r="D29" s="122">
        <v>2005</v>
      </c>
      <c r="E29">
        <v>10</v>
      </c>
      <c r="F29">
        <v>0.4</v>
      </c>
      <c r="H29">
        <v>0.03</v>
      </c>
      <c r="I29">
        <v>0.12</v>
      </c>
      <c r="K29">
        <v>5</v>
      </c>
      <c r="L29">
        <v>3</v>
      </c>
      <c r="M29">
        <v>2</v>
      </c>
      <c r="R29" s="155">
        <f t="shared" si="0"/>
        <v>0.12</v>
      </c>
      <c r="S29" s="155">
        <f t="shared" si="1"/>
        <v>0</v>
      </c>
    </row>
    <row r="30" spans="1:19" ht="12.75">
      <c r="A30">
        <v>2</v>
      </c>
      <c r="B30">
        <v>5</v>
      </c>
      <c r="C30">
        <v>6</v>
      </c>
      <c r="D30" s="122">
        <v>2006</v>
      </c>
      <c r="E30">
        <v>1</v>
      </c>
      <c r="F30">
        <v>0.06</v>
      </c>
      <c r="G30">
        <v>0.07</v>
      </c>
      <c r="H30">
        <v>0</v>
      </c>
      <c r="I30">
        <v>0</v>
      </c>
      <c r="K30">
        <v>4</v>
      </c>
      <c r="N30">
        <v>0.857142857142857</v>
      </c>
      <c r="R30" s="155">
        <f t="shared" si="0"/>
        <v>0</v>
      </c>
      <c r="S30" s="155">
        <f t="shared" si="1"/>
        <v>0.07</v>
      </c>
    </row>
    <row r="31" spans="1:19" ht="12.75">
      <c r="A31">
        <v>2</v>
      </c>
      <c r="B31">
        <v>5</v>
      </c>
      <c r="C31">
        <v>6</v>
      </c>
      <c r="D31" s="122">
        <v>2006</v>
      </c>
      <c r="E31">
        <v>1</v>
      </c>
      <c r="F31">
        <v>0</v>
      </c>
      <c r="G31">
        <v>0</v>
      </c>
      <c r="H31">
        <v>0</v>
      </c>
      <c r="I31">
        <v>0</v>
      </c>
      <c r="K31">
        <v>4</v>
      </c>
      <c r="R31" s="155">
        <f t="shared" si="0"/>
        <v>0</v>
      </c>
      <c r="S31" s="155">
        <f t="shared" si="1"/>
        <v>0</v>
      </c>
    </row>
    <row r="32" spans="1:19" ht="12.75">
      <c r="A32">
        <v>2</v>
      </c>
      <c r="B32">
        <v>5</v>
      </c>
      <c r="C32">
        <v>6</v>
      </c>
      <c r="D32" s="122">
        <v>2006</v>
      </c>
      <c r="E32">
        <v>1</v>
      </c>
      <c r="F32">
        <v>0.15</v>
      </c>
      <c r="G32">
        <v>0.25</v>
      </c>
      <c r="H32">
        <v>0.03</v>
      </c>
      <c r="I32">
        <v>0.05</v>
      </c>
      <c r="K32">
        <v>4</v>
      </c>
      <c r="N32">
        <v>0.6</v>
      </c>
      <c r="R32" s="155">
        <f t="shared" si="0"/>
        <v>0.05</v>
      </c>
      <c r="S32" s="155">
        <f t="shared" si="1"/>
        <v>0.25</v>
      </c>
    </row>
    <row r="33" spans="1:19" ht="12.75">
      <c r="A33">
        <v>2</v>
      </c>
      <c r="B33">
        <v>5</v>
      </c>
      <c r="C33">
        <v>6</v>
      </c>
      <c r="D33" s="122">
        <v>2006</v>
      </c>
      <c r="E33">
        <v>1</v>
      </c>
      <c r="F33">
        <v>0.12</v>
      </c>
      <c r="G33">
        <v>0.17</v>
      </c>
      <c r="H33">
        <v>0</v>
      </c>
      <c r="I33">
        <v>0</v>
      </c>
      <c r="K33">
        <v>4</v>
      </c>
      <c r="N33">
        <v>0.7058823529411764</v>
      </c>
      <c r="R33" s="155">
        <f t="shared" si="0"/>
        <v>0</v>
      </c>
      <c r="S33" s="155">
        <f t="shared" si="1"/>
        <v>0.17</v>
      </c>
    </row>
    <row r="34" spans="1:19" ht="12.75">
      <c r="A34">
        <v>2</v>
      </c>
      <c r="B34">
        <v>5</v>
      </c>
      <c r="C34">
        <v>6</v>
      </c>
      <c r="D34" s="122">
        <v>2006</v>
      </c>
      <c r="E34">
        <v>1</v>
      </c>
      <c r="F34">
        <v>0.04</v>
      </c>
      <c r="G34">
        <v>0.09</v>
      </c>
      <c r="H34">
        <v>0</v>
      </c>
      <c r="I34">
        <v>0</v>
      </c>
      <c r="K34">
        <v>4</v>
      </c>
      <c r="N34">
        <v>0.4444444444444445</v>
      </c>
      <c r="R34" s="155">
        <f t="shared" si="0"/>
        <v>0</v>
      </c>
      <c r="S34" s="155">
        <f t="shared" si="1"/>
        <v>0.09</v>
      </c>
    </row>
    <row r="35" spans="1:19" ht="12.75">
      <c r="A35">
        <v>2</v>
      </c>
      <c r="B35">
        <v>5</v>
      </c>
      <c r="C35">
        <v>6</v>
      </c>
      <c r="D35" s="122">
        <v>2006</v>
      </c>
      <c r="E35">
        <v>1</v>
      </c>
      <c r="F35">
        <v>0.02</v>
      </c>
      <c r="G35">
        <v>0.05</v>
      </c>
      <c r="H35">
        <v>0</v>
      </c>
      <c r="I35">
        <v>0</v>
      </c>
      <c r="K35">
        <v>4</v>
      </c>
      <c r="N35">
        <v>0.4</v>
      </c>
      <c r="R35" s="155">
        <f t="shared" si="0"/>
        <v>0</v>
      </c>
      <c r="S35" s="155">
        <f t="shared" si="1"/>
        <v>0.05</v>
      </c>
    </row>
    <row r="36" spans="1:19" ht="12.75">
      <c r="A36">
        <v>2</v>
      </c>
      <c r="B36">
        <v>5</v>
      </c>
      <c r="C36">
        <v>6</v>
      </c>
      <c r="D36" s="122">
        <v>2006</v>
      </c>
      <c r="E36">
        <v>1</v>
      </c>
      <c r="F36">
        <v>0.1</v>
      </c>
      <c r="G36">
        <v>0.14</v>
      </c>
      <c r="H36">
        <v>0</v>
      </c>
      <c r="I36">
        <v>0</v>
      </c>
      <c r="K36">
        <v>4</v>
      </c>
      <c r="N36">
        <v>0.7142857142857143</v>
      </c>
      <c r="R36" s="155">
        <f t="shared" si="0"/>
        <v>0</v>
      </c>
      <c r="S36" s="155">
        <f t="shared" si="1"/>
        <v>0.14</v>
      </c>
    </row>
    <row r="37" spans="1:19" ht="12.75">
      <c r="A37">
        <v>2</v>
      </c>
      <c r="B37">
        <v>5</v>
      </c>
      <c r="C37">
        <v>6</v>
      </c>
      <c r="D37" s="122">
        <v>2006</v>
      </c>
      <c r="E37">
        <v>1</v>
      </c>
      <c r="F37">
        <v>0.08</v>
      </c>
      <c r="G37">
        <v>0.25</v>
      </c>
      <c r="H37">
        <v>0</v>
      </c>
      <c r="I37">
        <v>0</v>
      </c>
      <c r="K37">
        <v>4</v>
      </c>
      <c r="N37">
        <v>0.32</v>
      </c>
      <c r="R37" s="155">
        <f t="shared" si="0"/>
        <v>0</v>
      </c>
      <c r="S37" s="155">
        <f t="shared" si="1"/>
        <v>0.25</v>
      </c>
    </row>
    <row r="38" spans="1:19" ht="12.75">
      <c r="A38">
        <v>2</v>
      </c>
      <c r="B38">
        <v>5</v>
      </c>
      <c r="C38">
        <v>6</v>
      </c>
      <c r="D38" s="122">
        <v>2006</v>
      </c>
      <c r="E38">
        <v>1</v>
      </c>
      <c r="F38">
        <v>0.04</v>
      </c>
      <c r="G38">
        <v>0.04</v>
      </c>
      <c r="H38">
        <v>0</v>
      </c>
      <c r="I38">
        <v>0</v>
      </c>
      <c r="K38">
        <v>4</v>
      </c>
      <c r="N38">
        <v>1</v>
      </c>
      <c r="R38" s="155">
        <f t="shared" si="0"/>
        <v>0</v>
      </c>
      <c r="S38" s="155">
        <f t="shared" si="1"/>
        <v>0.04</v>
      </c>
    </row>
    <row r="39" spans="1:19" ht="12.75">
      <c r="A39">
        <v>2</v>
      </c>
      <c r="B39">
        <v>5</v>
      </c>
      <c r="C39">
        <v>6</v>
      </c>
      <c r="D39" s="122">
        <v>2006</v>
      </c>
      <c r="E39">
        <v>1</v>
      </c>
      <c r="F39">
        <v>0.23</v>
      </c>
      <c r="G39">
        <v>0.32</v>
      </c>
      <c r="H39">
        <v>0.01</v>
      </c>
      <c r="I39">
        <v>0.03</v>
      </c>
      <c r="K39">
        <v>4</v>
      </c>
      <c r="N39">
        <v>0.71875</v>
      </c>
      <c r="R39" s="155">
        <f t="shared" si="0"/>
        <v>0.03</v>
      </c>
      <c r="S39" s="155">
        <f t="shared" si="1"/>
        <v>0.32</v>
      </c>
    </row>
    <row r="40" spans="1:19" ht="12.75">
      <c r="A40">
        <v>2</v>
      </c>
      <c r="B40">
        <v>5</v>
      </c>
      <c r="C40">
        <v>6</v>
      </c>
      <c r="D40" s="122">
        <v>2006</v>
      </c>
      <c r="E40">
        <v>1</v>
      </c>
      <c r="F40">
        <v>0.05</v>
      </c>
      <c r="G40">
        <v>0.06</v>
      </c>
      <c r="H40">
        <v>0</v>
      </c>
      <c r="I40">
        <v>0</v>
      </c>
      <c r="K40">
        <v>4</v>
      </c>
      <c r="N40">
        <v>0.8333333333333334</v>
      </c>
      <c r="R40" s="155">
        <f t="shared" si="0"/>
        <v>0</v>
      </c>
      <c r="S40" s="155">
        <f t="shared" si="1"/>
        <v>0.06</v>
      </c>
    </row>
    <row r="41" spans="1:19" ht="12.75">
      <c r="A41">
        <v>2</v>
      </c>
      <c r="B41">
        <v>5</v>
      </c>
      <c r="C41">
        <v>6</v>
      </c>
      <c r="D41" s="122">
        <v>2006</v>
      </c>
      <c r="E41">
        <v>1</v>
      </c>
      <c r="F41">
        <v>0.06</v>
      </c>
      <c r="G41">
        <v>0.08</v>
      </c>
      <c r="H41">
        <v>0</v>
      </c>
      <c r="I41">
        <v>0</v>
      </c>
      <c r="K41">
        <v>4</v>
      </c>
      <c r="N41">
        <v>0.75</v>
      </c>
      <c r="R41" s="155">
        <f t="shared" si="0"/>
        <v>0</v>
      </c>
      <c r="S41" s="155">
        <f t="shared" si="1"/>
        <v>0.08</v>
      </c>
    </row>
    <row r="42" spans="1:19" ht="12.75">
      <c r="A42">
        <v>2</v>
      </c>
      <c r="B42">
        <v>5</v>
      </c>
      <c r="C42">
        <v>6</v>
      </c>
      <c r="D42" s="122">
        <v>2006</v>
      </c>
      <c r="E42">
        <v>1</v>
      </c>
      <c r="F42">
        <v>0.02</v>
      </c>
      <c r="G42">
        <v>0.02</v>
      </c>
      <c r="H42">
        <v>0</v>
      </c>
      <c r="I42">
        <v>0</v>
      </c>
      <c r="K42">
        <v>4</v>
      </c>
      <c r="N42">
        <v>1</v>
      </c>
      <c r="R42" s="155">
        <f t="shared" si="0"/>
        <v>0</v>
      </c>
      <c r="S42" s="155">
        <f t="shared" si="1"/>
        <v>0.02</v>
      </c>
    </row>
    <row r="43" spans="1:19" ht="12.75">
      <c r="A43">
        <v>2</v>
      </c>
      <c r="B43">
        <v>5</v>
      </c>
      <c r="C43">
        <v>6</v>
      </c>
      <c r="D43" s="122">
        <v>2006</v>
      </c>
      <c r="E43">
        <v>1</v>
      </c>
      <c r="F43">
        <v>0.04</v>
      </c>
      <c r="G43">
        <v>0.07</v>
      </c>
      <c r="H43">
        <v>0</v>
      </c>
      <c r="I43">
        <v>0</v>
      </c>
      <c r="K43">
        <v>4</v>
      </c>
      <c r="N43">
        <v>0.5714285714285714</v>
      </c>
      <c r="R43" s="155">
        <f t="shared" si="0"/>
        <v>0</v>
      </c>
      <c r="S43" s="155">
        <f t="shared" si="1"/>
        <v>0.07</v>
      </c>
    </row>
    <row r="44" spans="1:19" ht="12.75">
      <c r="A44">
        <v>2</v>
      </c>
      <c r="B44">
        <v>5</v>
      </c>
      <c r="C44">
        <v>6</v>
      </c>
      <c r="D44" s="122">
        <v>2006</v>
      </c>
      <c r="E44">
        <v>1</v>
      </c>
      <c r="F44">
        <v>0.1</v>
      </c>
      <c r="G44">
        <v>0.23</v>
      </c>
      <c r="H44">
        <v>0</v>
      </c>
      <c r="I44">
        <v>0</v>
      </c>
      <c r="K44">
        <v>4</v>
      </c>
      <c r="N44">
        <v>0.43478260869565216</v>
      </c>
      <c r="R44" s="155">
        <f t="shared" si="0"/>
        <v>0</v>
      </c>
      <c r="S44" s="155">
        <f t="shared" si="1"/>
        <v>0.23</v>
      </c>
    </row>
    <row r="45" spans="1:19" ht="12.75">
      <c r="A45">
        <v>2</v>
      </c>
      <c r="B45">
        <v>5</v>
      </c>
      <c r="C45">
        <v>6</v>
      </c>
      <c r="D45" s="122">
        <v>2006</v>
      </c>
      <c r="E45">
        <v>1</v>
      </c>
      <c r="F45">
        <v>0.04</v>
      </c>
      <c r="G45">
        <v>0.17</v>
      </c>
      <c r="H45">
        <v>0</v>
      </c>
      <c r="I45">
        <v>0</v>
      </c>
      <c r="K45">
        <v>4</v>
      </c>
      <c r="N45">
        <v>0.23529411764705882</v>
      </c>
      <c r="R45" s="155">
        <f t="shared" si="0"/>
        <v>0</v>
      </c>
      <c r="S45" s="155">
        <f t="shared" si="1"/>
        <v>0.17</v>
      </c>
    </row>
    <row r="46" spans="1:19" ht="12.75">
      <c r="A46">
        <v>2</v>
      </c>
      <c r="B46">
        <v>5</v>
      </c>
      <c r="C46">
        <v>6</v>
      </c>
      <c r="D46" s="122">
        <v>2006</v>
      </c>
      <c r="E46">
        <v>1</v>
      </c>
      <c r="F46">
        <v>0.04</v>
      </c>
      <c r="G46">
        <v>0.17</v>
      </c>
      <c r="H46">
        <v>0</v>
      </c>
      <c r="I46">
        <v>0</v>
      </c>
      <c r="K46">
        <v>4</v>
      </c>
      <c r="N46">
        <v>0.23529411764705882</v>
      </c>
      <c r="R46" s="155">
        <f t="shared" si="0"/>
        <v>0</v>
      </c>
      <c r="S46" s="155">
        <f t="shared" si="1"/>
        <v>0.17</v>
      </c>
    </row>
    <row r="47" spans="1:19" ht="12.75">
      <c r="A47">
        <v>2</v>
      </c>
      <c r="B47">
        <v>5</v>
      </c>
      <c r="C47">
        <v>6</v>
      </c>
      <c r="D47" s="122">
        <v>2006</v>
      </c>
      <c r="E47">
        <v>1</v>
      </c>
      <c r="F47">
        <v>0.03</v>
      </c>
      <c r="G47">
        <v>0.08</v>
      </c>
      <c r="H47">
        <v>0</v>
      </c>
      <c r="I47">
        <v>0</v>
      </c>
      <c r="K47">
        <v>4</v>
      </c>
      <c r="N47">
        <v>0.375</v>
      </c>
      <c r="R47" s="155">
        <f t="shared" si="0"/>
        <v>0</v>
      </c>
      <c r="S47" s="155">
        <f t="shared" si="1"/>
        <v>0.08</v>
      </c>
    </row>
    <row r="48" spans="1:19" ht="12.75">
      <c r="A48">
        <v>2</v>
      </c>
      <c r="B48">
        <v>5</v>
      </c>
      <c r="C48">
        <v>6</v>
      </c>
      <c r="D48" s="122">
        <v>2006</v>
      </c>
      <c r="E48">
        <v>1</v>
      </c>
      <c r="F48">
        <v>0.01</v>
      </c>
      <c r="G48">
        <v>0.04</v>
      </c>
      <c r="H48">
        <v>0</v>
      </c>
      <c r="I48">
        <v>0</v>
      </c>
      <c r="K48">
        <v>4</v>
      </c>
      <c r="N48">
        <v>0.25</v>
      </c>
      <c r="R48" s="155">
        <f t="shared" si="0"/>
        <v>0</v>
      </c>
      <c r="S48" s="155">
        <f t="shared" si="1"/>
        <v>0.04</v>
      </c>
    </row>
    <row r="49" spans="1:19" ht="12.75">
      <c r="A49">
        <v>2</v>
      </c>
      <c r="B49">
        <v>5</v>
      </c>
      <c r="C49">
        <v>6</v>
      </c>
      <c r="D49" s="122">
        <v>2006</v>
      </c>
      <c r="E49">
        <v>1</v>
      </c>
      <c r="F49">
        <v>0</v>
      </c>
      <c r="G49">
        <v>0</v>
      </c>
      <c r="H49">
        <v>0</v>
      </c>
      <c r="I49">
        <v>0</v>
      </c>
      <c r="K49">
        <v>4</v>
      </c>
      <c r="R49" s="155">
        <f t="shared" si="0"/>
        <v>0</v>
      </c>
      <c r="S49" s="155">
        <f t="shared" si="1"/>
        <v>0</v>
      </c>
    </row>
    <row r="50" spans="1:19" ht="12.75">
      <c r="A50">
        <v>2</v>
      </c>
      <c r="B50">
        <v>5</v>
      </c>
      <c r="C50">
        <v>6</v>
      </c>
      <c r="D50" s="122">
        <v>2006</v>
      </c>
      <c r="E50">
        <v>1</v>
      </c>
      <c r="F50">
        <v>0.15</v>
      </c>
      <c r="G50">
        <v>0.25</v>
      </c>
      <c r="H50">
        <v>0.03</v>
      </c>
      <c r="I50">
        <v>0.05</v>
      </c>
      <c r="K50">
        <v>4</v>
      </c>
      <c r="N50">
        <v>0.6</v>
      </c>
      <c r="R50" s="155">
        <f t="shared" si="0"/>
        <v>0.05</v>
      </c>
      <c r="S50" s="155">
        <f t="shared" si="1"/>
        <v>0.25</v>
      </c>
    </row>
    <row r="51" spans="1:19" ht="12.75">
      <c r="A51">
        <v>2</v>
      </c>
      <c r="B51">
        <v>5</v>
      </c>
      <c r="C51">
        <v>6</v>
      </c>
      <c r="D51" s="122">
        <v>2006</v>
      </c>
      <c r="E51">
        <v>1</v>
      </c>
      <c r="F51">
        <v>0.15</v>
      </c>
      <c r="G51">
        <v>0.25</v>
      </c>
      <c r="H51">
        <v>0.03</v>
      </c>
      <c r="I51">
        <v>0.05</v>
      </c>
      <c r="K51">
        <v>4</v>
      </c>
      <c r="N51">
        <v>0.6</v>
      </c>
      <c r="R51" s="155">
        <f t="shared" si="0"/>
        <v>0.05</v>
      </c>
      <c r="S51" s="155">
        <f t="shared" si="1"/>
        <v>0.25</v>
      </c>
    </row>
    <row r="52" spans="1:19" ht="12.75">
      <c r="A52">
        <v>2</v>
      </c>
      <c r="B52">
        <v>5</v>
      </c>
      <c r="C52">
        <v>6</v>
      </c>
      <c r="D52" s="122">
        <v>2006</v>
      </c>
      <c r="E52">
        <v>1</v>
      </c>
      <c r="F52">
        <v>0.15</v>
      </c>
      <c r="G52">
        <v>0.25</v>
      </c>
      <c r="H52">
        <v>0.03</v>
      </c>
      <c r="I52">
        <v>0.05</v>
      </c>
      <c r="K52">
        <v>4</v>
      </c>
      <c r="N52">
        <v>0.6</v>
      </c>
      <c r="R52" s="155">
        <f t="shared" si="0"/>
        <v>0.05</v>
      </c>
      <c r="S52" s="155">
        <f t="shared" si="1"/>
        <v>0.25</v>
      </c>
    </row>
    <row r="53" spans="1:19" ht="12.75">
      <c r="A53">
        <v>2</v>
      </c>
      <c r="B53">
        <v>5</v>
      </c>
      <c r="C53">
        <v>6</v>
      </c>
      <c r="D53" s="122">
        <v>2006</v>
      </c>
      <c r="E53">
        <v>1</v>
      </c>
      <c r="F53">
        <v>0.15</v>
      </c>
      <c r="G53">
        <v>0.25</v>
      </c>
      <c r="H53">
        <v>0.03</v>
      </c>
      <c r="I53">
        <v>0.05</v>
      </c>
      <c r="K53">
        <v>4</v>
      </c>
      <c r="N53">
        <v>0.6</v>
      </c>
      <c r="R53" s="155">
        <f t="shared" si="0"/>
        <v>0.05</v>
      </c>
      <c r="S53" s="155">
        <f t="shared" si="1"/>
        <v>0.25</v>
      </c>
    </row>
    <row r="54" spans="1:19" ht="12.75">
      <c r="A54">
        <v>2</v>
      </c>
      <c r="B54">
        <v>5</v>
      </c>
      <c r="C54">
        <v>6</v>
      </c>
      <c r="D54" s="122">
        <v>2006</v>
      </c>
      <c r="E54">
        <v>1</v>
      </c>
      <c r="F54">
        <v>0.15</v>
      </c>
      <c r="G54">
        <v>0.25</v>
      </c>
      <c r="H54">
        <v>0.03</v>
      </c>
      <c r="I54">
        <v>0.05</v>
      </c>
      <c r="K54">
        <v>4</v>
      </c>
      <c r="N54">
        <v>0.6</v>
      </c>
      <c r="R54" s="155">
        <f t="shared" si="0"/>
        <v>0.05</v>
      </c>
      <c r="S54" s="155">
        <f t="shared" si="1"/>
        <v>0.25</v>
      </c>
    </row>
    <row r="55" spans="1:19" ht="12.75">
      <c r="A55">
        <v>2</v>
      </c>
      <c r="B55">
        <v>5</v>
      </c>
      <c r="C55">
        <v>6</v>
      </c>
      <c r="D55" s="122">
        <v>2006</v>
      </c>
      <c r="E55">
        <v>1</v>
      </c>
      <c r="F55">
        <v>0.12</v>
      </c>
      <c r="G55">
        <v>0.17</v>
      </c>
      <c r="H55">
        <v>0</v>
      </c>
      <c r="I55">
        <v>0</v>
      </c>
      <c r="K55">
        <v>4</v>
      </c>
      <c r="N55">
        <v>0.7058823529411764</v>
      </c>
      <c r="R55" s="155">
        <f t="shared" si="0"/>
        <v>0</v>
      </c>
      <c r="S55" s="155">
        <f t="shared" si="1"/>
        <v>0.17</v>
      </c>
    </row>
    <row r="56" spans="1:19" ht="12.75">
      <c r="A56">
        <v>2</v>
      </c>
      <c r="B56">
        <v>5</v>
      </c>
      <c r="C56">
        <v>6</v>
      </c>
      <c r="D56" s="122">
        <v>2006</v>
      </c>
      <c r="E56">
        <v>1</v>
      </c>
      <c r="F56">
        <v>0.02</v>
      </c>
      <c r="G56">
        <v>0.05</v>
      </c>
      <c r="H56">
        <v>0</v>
      </c>
      <c r="I56">
        <v>0</v>
      </c>
      <c r="K56">
        <v>4</v>
      </c>
      <c r="N56">
        <v>0.4</v>
      </c>
      <c r="R56" s="155">
        <f t="shared" si="0"/>
        <v>0</v>
      </c>
      <c r="S56" s="155">
        <f t="shared" si="1"/>
        <v>0.05</v>
      </c>
    </row>
    <row r="57" spans="1:19" ht="12.75">
      <c r="A57">
        <v>2</v>
      </c>
      <c r="B57">
        <v>5</v>
      </c>
      <c r="C57">
        <v>6</v>
      </c>
      <c r="D57" s="122">
        <v>2006</v>
      </c>
      <c r="E57">
        <v>1</v>
      </c>
      <c r="F57">
        <v>0.02</v>
      </c>
      <c r="G57">
        <v>0.05</v>
      </c>
      <c r="H57">
        <v>0</v>
      </c>
      <c r="I57">
        <v>0</v>
      </c>
      <c r="K57">
        <v>4</v>
      </c>
      <c r="N57">
        <v>0.4</v>
      </c>
      <c r="R57" s="155">
        <f t="shared" si="0"/>
        <v>0</v>
      </c>
      <c r="S57" s="155">
        <f t="shared" si="1"/>
        <v>0.05</v>
      </c>
    </row>
    <row r="58" spans="1:19" ht="12.75">
      <c r="A58">
        <v>2</v>
      </c>
      <c r="B58">
        <v>5</v>
      </c>
      <c r="C58">
        <v>6</v>
      </c>
      <c r="D58" s="122">
        <v>2006</v>
      </c>
      <c r="E58">
        <v>1</v>
      </c>
      <c r="F58">
        <v>0.1</v>
      </c>
      <c r="G58">
        <v>0.14</v>
      </c>
      <c r="H58">
        <v>0</v>
      </c>
      <c r="I58">
        <v>0</v>
      </c>
      <c r="K58">
        <v>4</v>
      </c>
      <c r="N58">
        <v>0.7142857142857143</v>
      </c>
      <c r="R58" s="155">
        <f t="shared" si="0"/>
        <v>0</v>
      </c>
      <c r="S58" s="155">
        <f t="shared" si="1"/>
        <v>0.14</v>
      </c>
    </row>
    <row r="59" spans="1:19" ht="12.75">
      <c r="A59">
        <v>2</v>
      </c>
      <c r="B59">
        <v>5</v>
      </c>
      <c r="C59">
        <v>6</v>
      </c>
      <c r="D59" s="122">
        <v>2006</v>
      </c>
      <c r="E59">
        <v>1</v>
      </c>
      <c r="F59">
        <v>0.1</v>
      </c>
      <c r="G59">
        <v>0.14</v>
      </c>
      <c r="H59">
        <v>0</v>
      </c>
      <c r="I59">
        <v>0</v>
      </c>
      <c r="K59">
        <v>4</v>
      </c>
      <c r="N59">
        <v>0.7142857142857143</v>
      </c>
      <c r="R59" s="155">
        <f t="shared" si="0"/>
        <v>0</v>
      </c>
      <c r="S59" s="155">
        <f t="shared" si="1"/>
        <v>0.14</v>
      </c>
    </row>
    <row r="60" spans="1:19" ht="12.75">
      <c r="A60">
        <v>2</v>
      </c>
      <c r="B60">
        <v>5</v>
      </c>
      <c r="C60">
        <v>6</v>
      </c>
      <c r="D60" s="122">
        <v>2006</v>
      </c>
      <c r="E60">
        <v>1</v>
      </c>
      <c r="F60">
        <v>0.1</v>
      </c>
      <c r="G60">
        <v>0.14</v>
      </c>
      <c r="H60">
        <v>0</v>
      </c>
      <c r="I60">
        <v>0</v>
      </c>
      <c r="K60">
        <v>4</v>
      </c>
      <c r="N60">
        <v>0.7142857142857143</v>
      </c>
      <c r="R60" s="155">
        <f t="shared" si="0"/>
        <v>0</v>
      </c>
      <c r="S60" s="155">
        <f t="shared" si="1"/>
        <v>0.14</v>
      </c>
    </row>
    <row r="61" spans="1:19" ht="12.75">
      <c r="A61">
        <v>2</v>
      </c>
      <c r="B61">
        <v>5</v>
      </c>
      <c r="C61">
        <v>6</v>
      </c>
      <c r="D61" s="122">
        <v>2006</v>
      </c>
      <c r="E61">
        <v>1</v>
      </c>
      <c r="F61">
        <v>0.1</v>
      </c>
      <c r="G61">
        <v>0.14</v>
      </c>
      <c r="H61">
        <v>0</v>
      </c>
      <c r="I61">
        <v>0</v>
      </c>
      <c r="K61">
        <v>4</v>
      </c>
      <c r="N61">
        <v>0.7142857142857143</v>
      </c>
      <c r="R61" s="155">
        <f t="shared" si="0"/>
        <v>0</v>
      </c>
      <c r="S61" s="155">
        <f t="shared" si="1"/>
        <v>0.14</v>
      </c>
    </row>
    <row r="62" spans="1:19" ht="12.75">
      <c r="A62">
        <v>2</v>
      </c>
      <c r="B62">
        <v>5</v>
      </c>
      <c r="C62">
        <v>6</v>
      </c>
      <c r="D62" s="122">
        <v>2006</v>
      </c>
      <c r="E62">
        <v>1</v>
      </c>
      <c r="F62">
        <v>0.1</v>
      </c>
      <c r="G62">
        <v>0.14</v>
      </c>
      <c r="H62">
        <v>0</v>
      </c>
      <c r="I62">
        <v>0</v>
      </c>
      <c r="K62">
        <v>4</v>
      </c>
      <c r="N62">
        <v>0.7142857142857143</v>
      </c>
      <c r="R62" s="155">
        <f t="shared" si="0"/>
        <v>0</v>
      </c>
      <c r="S62" s="155">
        <f t="shared" si="1"/>
        <v>0.14</v>
      </c>
    </row>
    <row r="63" spans="1:19" ht="12.75">
      <c r="A63">
        <v>2</v>
      </c>
      <c r="B63">
        <v>5</v>
      </c>
      <c r="C63">
        <v>6</v>
      </c>
      <c r="D63" s="122">
        <v>2006</v>
      </c>
      <c r="E63">
        <v>1</v>
      </c>
      <c r="F63">
        <v>0.1</v>
      </c>
      <c r="G63">
        <v>0.14</v>
      </c>
      <c r="H63">
        <v>0</v>
      </c>
      <c r="I63">
        <v>0</v>
      </c>
      <c r="K63">
        <v>4</v>
      </c>
      <c r="N63">
        <v>0.7142857142857143</v>
      </c>
      <c r="R63" s="155">
        <f t="shared" si="0"/>
        <v>0</v>
      </c>
      <c r="S63" s="155">
        <f t="shared" si="1"/>
        <v>0.14</v>
      </c>
    </row>
    <row r="64" spans="1:19" ht="12.75">
      <c r="A64">
        <v>2</v>
      </c>
      <c r="B64">
        <v>5</v>
      </c>
      <c r="C64">
        <v>6</v>
      </c>
      <c r="D64" s="122">
        <v>2006</v>
      </c>
      <c r="E64">
        <v>1</v>
      </c>
      <c r="F64">
        <v>0.1</v>
      </c>
      <c r="G64">
        <v>0.14</v>
      </c>
      <c r="H64">
        <v>0</v>
      </c>
      <c r="I64">
        <v>0</v>
      </c>
      <c r="K64">
        <v>4</v>
      </c>
      <c r="N64">
        <v>0.7142857142857143</v>
      </c>
      <c r="R64" s="155">
        <f t="shared" si="0"/>
        <v>0</v>
      </c>
      <c r="S64" s="155">
        <f t="shared" si="1"/>
        <v>0.14</v>
      </c>
    </row>
    <row r="65" spans="1:19" ht="12.75">
      <c r="A65">
        <v>2</v>
      </c>
      <c r="B65">
        <v>5</v>
      </c>
      <c r="C65">
        <v>6</v>
      </c>
      <c r="D65" s="122">
        <v>2006</v>
      </c>
      <c r="E65">
        <v>1</v>
      </c>
      <c r="F65">
        <v>0.1</v>
      </c>
      <c r="G65">
        <v>0.14</v>
      </c>
      <c r="H65">
        <v>0</v>
      </c>
      <c r="I65">
        <v>0</v>
      </c>
      <c r="K65">
        <v>4</v>
      </c>
      <c r="N65">
        <v>0.7142857142857143</v>
      </c>
      <c r="R65" s="155">
        <f t="shared" si="0"/>
        <v>0</v>
      </c>
      <c r="S65" s="155">
        <f t="shared" si="1"/>
        <v>0.14</v>
      </c>
    </row>
    <row r="66" spans="1:19" ht="12.75">
      <c r="A66">
        <v>2</v>
      </c>
      <c r="B66">
        <v>5</v>
      </c>
      <c r="C66">
        <v>6</v>
      </c>
      <c r="D66" s="122">
        <v>2006</v>
      </c>
      <c r="E66">
        <v>1</v>
      </c>
      <c r="F66">
        <v>0.1</v>
      </c>
      <c r="G66">
        <v>0.14</v>
      </c>
      <c r="H66">
        <v>0</v>
      </c>
      <c r="I66">
        <v>0</v>
      </c>
      <c r="K66">
        <v>4</v>
      </c>
      <c r="N66">
        <v>0.7142857142857143</v>
      </c>
      <c r="R66" s="155">
        <f t="shared" si="0"/>
        <v>0</v>
      </c>
      <c r="S66" s="155">
        <f t="shared" si="1"/>
        <v>0.14</v>
      </c>
    </row>
    <row r="67" spans="1:19" ht="12.75">
      <c r="A67">
        <v>2</v>
      </c>
      <c r="B67">
        <v>5</v>
      </c>
      <c r="C67">
        <v>6</v>
      </c>
      <c r="D67" s="122">
        <v>2006</v>
      </c>
      <c r="E67">
        <v>1</v>
      </c>
      <c r="F67">
        <v>0.1</v>
      </c>
      <c r="G67">
        <v>0.14</v>
      </c>
      <c r="H67">
        <v>0</v>
      </c>
      <c r="I67">
        <v>0</v>
      </c>
      <c r="K67">
        <v>4</v>
      </c>
      <c r="N67">
        <v>0.7142857142857143</v>
      </c>
      <c r="R67" s="155">
        <f aca="true" t="shared" si="2" ref="R67:R130">I67</f>
        <v>0</v>
      </c>
      <c r="S67" s="155">
        <f aca="true" t="shared" si="3" ref="S67:S130">G67</f>
        <v>0.14</v>
      </c>
    </row>
    <row r="68" spans="1:19" ht="12.75">
      <c r="A68">
        <v>2</v>
      </c>
      <c r="B68">
        <v>5</v>
      </c>
      <c r="C68">
        <v>6</v>
      </c>
      <c r="D68" s="122">
        <v>2006</v>
      </c>
      <c r="E68">
        <v>1</v>
      </c>
      <c r="F68">
        <v>0.1</v>
      </c>
      <c r="G68">
        <v>0.14</v>
      </c>
      <c r="H68">
        <v>0</v>
      </c>
      <c r="I68">
        <v>0</v>
      </c>
      <c r="K68">
        <v>4</v>
      </c>
      <c r="N68">
        <v>0.7142857142857143</v>
      </c>
      <c r="R68" s="155">
        <f t="shared" si="2"/>
        <v>0</v>
      </c>
      <c r="S68" s="155">
        <f t="shared" si="3"/>
        <v>0.14</v>
      </c>
    </row>
    <row r="69" spans="1:19" ht="12.75">
      <c r="A69">
        <v>2</v>
      </c>
      <c r="B69">
        <v>5</v>
      </c>
      <c r="C69">
        <v>6</v>
      </c>
      <c r="D69" s="122">
        <v>2006</v>
      </c>
      <c r="E69">
        <v>1</v>
      </c>
      <c r="F69">
        <v>0.1</v>
      </c>
      <c r="G69">
        <v>0.14</v>
      </c>
      <c r="H69">
        <v>0</v>
      </c>
      <c r="I69">
        <v>0</v>
      </c>
      <c r="K69">
        <v>4</v>
      </c>
      <c r="N69">
        <v>0.7142857142857143</v>
      </c>
      <c r="R69" s="155">
        <f t="shared" si="2"/>
        <v>0</v>
      </c>
      <c r="S69" s="155">
        <f t="shared" si="3"/>
        <v>0.14</v>
      </c>
    </row>
    <row r="70" spans="1:19" ht="12.75">
      <c r="A70">
        <v>2</v>
      </c>
      <c r="B70">
        <v>5</v>
      </c>
      <c r="C70">
        <v>6</v>
      </c>
      <c r="D70" s="122">
        <v>2006</v>
      </c>
      <c r="E70">
        <v>1</v>
      </c>
      <c r="F70">
        <v>0.1</v>
      </c>
      <c r="G70">
        <v>0.14</v>
      </c>
      <c r="H70">
        <v>0</v>
      </c>
      <c r="I70">
        <v>0</v>
      </c>
      <c r="K70">
        <v>4</v>
      </c>
      <c r="N70">
        <v>0.7142857142857143</v>
      </c>
      <c r="R70" s="155">
        <f t="shared" si="2"/>
        <v>0</v>
      </c>
      <c r="S70" s="155">
        <f t="shared" si="3"/>
        <v>0.14</v>
      </c>
    </row>
    <row r="71" spans="1:19" ht="12.75">
      <c r="A71">
        <v>2</v>
      </c>
      <c r="B71">
        <v>5</v>
      </c>
      <c r="C71">
        <v>6</v>
      </c>
      <c r="D71" s="122">
        <v>2006</v>
      </c>
      <c r="E71">
        <v>1</v>
      </c>
      <c r="F71">
        <v>0.1</v>
      </c>
      <c r="G71">
        <v>0.14</v>
      </c>
      <c r="H71">
        <v>0</v>
      </c>
      <c r="I71">
        <v>0</v>
      </c>
      <c r="K71">
        <v>4</v>
      </c>
      <c r="N71">
        <v>0.7142857142857143</v>
      </c>
      <c r="R71" s="155">
        <f t="shared" si="2"/>
        <v>0</v>
      </c>
      <c r="S71" s="155">
        <f t="shared" si="3"/>
        <v>0.14</v>
      </c>
    </row>
    <row r="72" spans="1:19" ht="12.75">
      <c r="A72">
        <v>2</v>
      </c>
      <c r="B72">
        <v>5</v>
      </c>
      <c r="C72">
        <v>6</v>
      </c>
      <c r="D72" s="122">
        <v>2006</v>
      </c>
      <c r="E72">
        <v>1</v>
      </c>
      <c r="F72">
        <v>0.1</v>
      </c>
      <c r="G72">
        <v>0.14</v>
      </c>
      <c r="H72">
        <v>0</v>
      </c>
      <c r="I72">
        <v>0</v>
      </c>
      <c r="K72">
        <v>4</v>
      </c>
      <c r="N72">
        <v>0.7142857142857143</v>
      </c>
      <c r="R72" s="155">
        <f t="shared" si="2"/>
        <v>0</v>
      </c>
      <c r="S72" s="155">
        <f t="shared" si="3"/>
        <v>0.14</v>
      </c>
    </row>
    <row r="73" spans="1:19" ht="12.75">
      <c r="A73">
        <v>2</v>
      </c>
      <c r="B73">
        <v>5</v>
      </c>
      <c r="C73">
        <v>6</v>
      </c>
      <c r="D73" s="122">
        <v>2006</v>
      </c>
      <c r="E73">
        <v>1</v>
      </c>
      <c r="F73">
        <v>0.1</v>
      </c>
      <c r="G73">
        <v>0.14</v>
      </c>
      <c r="H73">
        <v>0</v>
      </c>
      <c r="I73">
        <v>0</v>
      </c>
      <c r="K73">
        <v>4</v>
      </c>
      <c r="N73">
        <v>0.7142857142857143</v>
      </c>
      <c r="R73" s="155">
        <f t="shared" si="2"/>
        <v>0</v>
      </c>
      <c r="S73" s="155">
        <f t="shared" si="3"/>
        <v>0.14</v>
      </c>
    </row>
    <row r="74" spans="1:19" ht="12.75">
      <c r="A74">
        <v>2</v>
      </c>
      <c r="B74">
        <v>5</v>
      </c>
      <c r="C74">
        <v>6</v>
      </c>
      <c r="D74" s="122">
        <v>2006</v>
      </c>
      <c r="E74">
        <v>1</v>
      </c>
      <c r="F74">
        <v>0.1</v>
      </c>
      <c r="G74">
        <v>0.14</v>
      </c>
      <c r="H74">
        <v>0</v>
      </c>
      <c r="I74">
        <v>0</v>
      </c>
      <c r="K74">
        <v>4</v>
      </c>
      <c r="N74">
        <v>0.7142857142857143</v>
      </c>
      <c r="R74" s="155">
        <f t="shared" si="2"/>
        <v>0</v>
      </c>
      <c r="S74" s="155">
        <f t="shared" si="3"/>
        <v>0.14</v>
      </c>
    </row>
    <row r="75" spans="1:19" ht="12.75">
      <c r="A75">
        <v>2</v>
      </c>
      <c r="B75">
        <v>5</v>
      </c>
      <c r="C75">
        <v>6</v>
      </c>
      <c r="D75" s="122">
        <v>2006</v>
      </c>
      <c r="E75">
        <v>1</v>
      </c>
      <c r="F75">
        <v>0.1</v>
      </c>
      <c r="G75">
        <v>0.14</v>
      </c>
      <c r="H75">
        <v>0</v>
      </c>
      <c r="I75">
        <v>0</v>
      </c>
      <c r="K75">
        <v>4</v>
      </c>
      <c r="N75">
        <v>0.7142857142857143</v>
      </c>
      <c r="R75" s="155">
        <f t="shared" si="2"/>
        <v>0</v>
      </c>
      <c r="S75" s="155">
        <f t="shared" si="3"/>
        <v>0.14</v>
      </c>
    </row>
    <row r="76" spans="1:19" ht="12.75">
      <c r="A76">
        <v>2</v>
      </c>
      <c r="B76">
        <v>5</v>
      </c>
      <c r="C76">
        <v>6</v>
      </c>
      <c r="D76" s="122">
        <v>2006</v>
      </c>
      <c r="E76">
        <v>1</v>
      </c>
      <c r="F76">
        <v>0.02</v>
      </c>
      <c r="G76">
        <v>0.02</v>
      </c>
      <c r="H76">
        <v>0</v>
      </c>
      <c r="I76">
        <v>0</v>
      </c>
      <c r="K76">
        <v>4</v>
      </c>
      <c r="N76">
        <v>1</v>
      </c>
      <c r="R76" s="155">
        <f t="shared" si="2"/>
        <v>0</v>
      </c>
      <c r="S76" s="155">
        <f t="shared" si="3"/>
        <v>0.02</v>
      </c>
    </row>
    <row r="77" spans="1:19" ht="12.75">
      <c r="A77">
        <v>2</v>
      </c>
      <c r="B77">
        <v>20</v>
      </c>
      <c r="C77">
        <v>6</v>
      </c>
      <c r="D77" s="122">
        <v>2006</v>
      </c>
      <c r="E77">
        <v>2</v>
      </c>
      <c r="F77">
        <v>0.42</v>
      </c>
      <c r="G77">
        <v>0.63</v>
      </c>
      <c r="H77">
        <v>0.01</v>
      </c>
      <c r="I77">
        <v>0.01</v>
      </c>
      <c r="K77">
        <v>4</v>
      </c>
      <c r="N77">
        <v>0.6666666666666666</v>
      </c>
      <c r="R77" s="155">
        <f t="shared" si="2"/>
        <v>0.01</v>
      </c>
      <c r="S77" s="155">
        <f t="shared" si="3"/>
        <v>0.63</v>
      </c>
    </row>
    <row r="78" spans="1:19" ht="12.75">
      <c r="A78">
        <v>2</v>
      </c>
      <c r="B78">
        <v>20</v>
      </c>
      <c r="C78">
        <v>6</v>
      </c>
      <c r="D78" s="122">
        <v>2006</v>
      </c>
      <c r="E78">
        <v>2</v>
      </c>
      <c r="F78">
        <v>0.08</v>
      </c>
      <c r="G78">
        <v>0.15</v>
      </c>
      <c r="H78">
        <v>0</v>
      </c>
      <c r="K78">
        <v>4</v>
      </c>
      <c r="N78">
        <v>0.5333333333333333</v>
      </c>
      <c r="R78" s="155">
        <f t="shared" si="2"/>
        <v>0</v>
      </c>
      <c r="S78" s="155">
        <f t="shared" si="3"/>
        <v>0.15</v>
      </c>
    </row>
    <row r="79" spans="1:19" ht="12.75">
      <c r="A79">
        <v>2</v>
      </c>
      <c r="B79">
        <v>20</v>
      </c>
      <c r="C79">
        <v>6</v>
      </c>
      <c r="D79" s="122">
        <v>2006</v>
      </c>
      <c r="E79">
        <v>2</v>
      </c>
      <c r="F79">
        <v>0.01</v>
      </c>
      <c r="G79">
        <v>0.06</v>
      </c>
      <c r="H79">
        <v>0</v>
      </c>
      <c r="I79">
        <v>0</v>
      </c>
      <c r="K79">
        <v>4</v>
      </c>
      <c r="N79">
        <v>0.16666666666666669</v>
      </c>
      <c r="R79" s="155">
        <f t="shared" si="2"/>
        <v>0</v>
      </c>
      <c r="S79" s="155">
        <f t="shared" si="3"/>
        <v>0.06</v>
      </c>
    </row>
    <row r="80" spans="1:19" ht="12.75">
      <c r="A80">
        <v>2</v>
      </c>
      <c r="B80">
        <v>20</v>
      </c>
      <c r="C80">
        <v>6</v>
      </c>
      <c r="D80" s="122">
        <v>2006</v>
      </c>
      <c r="E80">
        <v>2</v>
      </c>
      <c r="F80">
        <v>0</v>
      </c>
      <c r="G80">
        <v>0.05</v>
      </c>
      <c r="H80">
        <v>0.02</v>
      </c>
      <c r="I80">
        <v>0</v>
      </c>
      <c r="K80">
        <v>5</v>
      </c>
      <c r="N80">
        <v>0</v>
      </c>
      <c r="R80" s="155">
        <f t="shared" si="2"/>
        <v>0</v>
      </c>
      <c r="S80" s="155">
        <f t="shared" si="3"/>
        <v>0.05</v>
      </c>
    </row>
    <row r="81" spans="1:19" ht="12.75">
      <c r="A81">
        <v>2</v>
      </c>
      <c r="B81">
        <v>20</v>
      </c>
      <c r="C81">
        <v>6</v>
      </c>
      <c r="D81" s="122">
        <v>2006</v>
      </c>
      <c r="E81">
        <v>2</v>
      </c>
      <c r="F81">
        <v>0.01</v>
      </c>
      <c r="G81">
        <v>0.07</v>
      </c>
      <c r="H81">
        <v>0</v>
      </c>
      <c r="I81">
        <v>0</v>
      </c>
      <c r="K81">
        <v>4</v>
      </c>
      <c r="N81">
        <v>0.14285714285714285</v>
      </c>
      <c r="R81" s="155">
        <f t="shared" si="2"/>
        <v>0</v>
      </c>
      <c r="S81" s="155">
        <f t="shared" si="3"/>
        <v>0.07</v>
      </c>
    </row>
    <row r="82" spans="1:19" ht="12.75">
      <c r="A82">
        <v>2</v>
      </c>
      <c r="B82">
        <v>20</v>
      </c>
      <c r="C82">
        <v>6</v>
      </c>
      <c r="D82" s="122">
        <v>2006</v>
      </c>
      <c r="E82">
        <v>2</v>
      </c>
      <c r="F82">
        <v>0.21</v>
      </c>
      <c r="G82">
        <v>0.64</v>
      </c>
      <c r="H82">
        <v>0</v>
      </c>
      <c r="I82">
        <v>0</v>
      </c>
      <c r="K82">
        <v>6</v>
      </c>
      <c r="N82">
        <v>0.328125</v>
      </c>
      <c r="R82" s="155">
        <f t="shared" si="2"/>
        <v>0</v>
      </c>
      <c r="S82" s="155">
        <f t="shared" si="3"/>
        <v>0.64</v>
      </c>
    </row>
    <row r="83" spans="1:19" ht="12.75">
      <c r="A83">
        <v>2</v>
      </c>
      <c r="B83">
        <v>20</v>
      </c>
      <c r="C83">
        <v>6</v>
      </c>
      <c r="D83" s="122">
        <v>2006</v>
      </c>
      <c r="E83">
        <v>2</v>
      </c>
      <c r="F83">
        <v>0.19</v>
      </c>
      <c r="G83">
        <v>0.64</v>
      </c>
      <c r="H83">
        <v>0</v>
      </c>
      <c r="I83">
        <v>0</v>
      </c>
      <c r="K83">
        <v>6</v>
      </c>
      <c r="N83">
        <v>0.296875</v>
      </c>
      <c r="R83" s="155">
        <f t="shared" si="2"/>
        <v>0</v>
      </c>
      <c r="S83" s="155">
        <f t="shared" si="3"/>
        <v>0.64</v>
      </c>
    </row>
    <row r="84" spans="1:19" ht="12.75">
      <c r="A84">
        <v>2</v>
      </c>
      <c r="B84">
        <v>20</v>
      </c>
      <c r="C84">
        <v>6</v>
      </c>
      <c r="D84" s="122">
        <v>2006</v>
      </c>
      <c r="E84">
        <v>2</v>
      </c>
      <c r="F84">
        <v>0.22</v>
      </c>
      <c r="G84">
        <v>0.64</v>
      </c>
      <c r="H84">
        <v>0</v>
      </c>
      <c r="I84">
        <v>0</v>
      </c>
      <c r="K84">
        <v>6</v>
      </c>
      <c r="N84">
        <v>0.34375</v>
      </c>
      <c r="R84" s="155">
        <f t="shared" si="2"/>
        <v>0</v>
      </c>
      <c r="S84" s="155">
        <f t="shared" si="3"/>
        <v>0.64</v>
      </c>
    </row>
    <row r="85" spans="1:19" ht="12.75">
      <c r="A85">
        <v>2</v>
      </c>
      <c r="B85">
        <v>21</v>
      </c>
      <c r="C85">
        <v>6</v>
      </c>
      <c r="D85" s="122">
        <v>2006</v>
      </c>
      <c r="E85">
        <v>3</v>
      </c>
      <c r="F85">
        <v>0.39</v>
      </c>
      <c r="G85">
        <v>0.39</v>
      </c>
      <c r="H85">
        <v>0.02</v>
      </c>
      <c r="I85">
        <v>0.04</v>
      </c>
      <c r="K85">
        <v>6</v>
      </c>
      <c r="N85">
        <v>1</v>
      </c>
      <c r="R85" s="155">
        <f t="shared" si="2"/>
        <v>0.04</v>
      </c>
      <c r="S85" s="155">
        <f t="shared" si="3"/>
        <v>0.39</v>
      </c>
    </row>
    <row r="86" spans="1:19" ht="12.75">
      <c r="A86">
        <v>2</v>
      </c>
      <c r="B86">
        <v>21</v>
      </c>
      <c r="C86">
        <v>6</v>
      </c>
      <c r="D86" s="122">
        <v>2006</v>
      </c>
      <c r="E86">
        <v>3</v>
      </c>
      <c r="F86">
        <v>0.37</v>
      </c>
      <c r="G86">
        <v>0.37</v>
      </c>
      <c r="H86">
        <v>0.03</v>
      </c>
      <c r="I86">
        <v>0.01</v>
      </c>
      <c r="K86">
        <v>3</v>
      </c>
      <c r="N86">
        <v>1</v>
      </c>
      <c r="R86" s="155">
        <f t="shared" si="2"/>
        <v>0.01</v>
      </c>
      <c r="S86" s="155">
        <f t="shared" si="3"/>
        <v>0.37</v>
      </c>
    </row>
    <row r="87" spans="1:19" ht="12.75">
      <c r="A87">
        <v>2</v>
      </c>
      <c r="B87">
        <v>21</v>
      </c>
      <c r="C87">
        <v>6</v>
      </c>
      <c r="D87" s="122">
        <v>2006</v>
      </c>
      <c r="E87">
        <v>3</v>
      </c>
      <c r="F87">
        <v>0.46</v>
      </c>
      <c r="G87">
        <v>0.46</v>
      </c>
      <c r="H87">
        <v>0.04</v>
      </c>
      <c r="I87">
        <v>0.01</v>
      </c>
      <c r="K87">
        <v>3</v>
      </c>
      <c r="N87">
        <v>1</v>
      </c>
      <c r="R87" s="155">
        <f t="shared" si="2"/>
        <v>0.01</v>
      </c>
      <c r="S87" s="155">
        <f t="shared" si="3"/>
        <v>0.46</v>
      </c>
    </row>
    <row r="88" spans="1:19" ht="12.75">
      <c r="A88">
        <v>2</v>
      </c>
      <c r="B88">
        <v>21</v>
      </c>
      <c r="C88">
        <v>6</v>
      </c>
      <c r="D88" s="122">
        <v>2006</v>
      </c>
      <c r="E88">
        <v>3</v>
      </c>
      <c r="F88">
        <v>0.45</v>
      </c>
      <c r="G88">
        <v>0.45</v>
      </c>
      <c r="H88">
        <v>0.03</v>
      </c>
      <c r="I88">
        <v>0.01</v>
      </c>
      <c r="K88">
        <v>3</v>
      </c>
      <c r="N88">
        <v>1</v>
      </c>
      <c r="R88" s="155">
        <f t="shared" si="2"/>
        <v>0.01</v>
      </c>
      <c r="S88" s="155">
        <f t="shared" si="3"/>
        <v>0.45</v>
      </c>
    </row>
    <row r="89" spans="1:19" ht="12.75">
      <c r="A89">
        <v>2</v>
      </c>
      <c r="B89">
        <v>21</v>
      </c>
      <c r="C89">
        <v>6</v>
      </c>
      <c r="D89" s="122">
        <v>2006</v>
      </c>
      <c r="E89">
        <v>3</v>
      </c>
      <c r="G89">
        <v>0.64</v>
      </c>
      <c r="H89">
        <v>0</v>
      </c>
      <c r="I89">
        <v>0</v>
      </c>
      <c r="K89">
        <v>5</v>
      </c>
      <c r="R89" s="155">
        <f t="shared" si="2"/>
        <v>0</v>
      </c>
      <c r="S89" s="155">
        <f t="shared" si="3"/>
        <v>0.64</v>
      </c>
    </row>
    <row r="90" spans="1:19" ht="12.75">
      <c r="A90">
        <v>3</v>
      </c>
      <c r="B90">
        <v>23</v>
      </c>
      <c r="C90">
        <v>6</v>
      </c>
      <c r="D90" s="122">
        <v>2006</v>
      </c>
      <c r="E90">
        <v>4</v>
      </c>
      <c r="F90">
        <v>0.37</v>
      </c>
      <c r="G90">
        <v>0.42</v>
      </c>
      <c r="H90">
        <v>0.01</v>
      </c>
      <c r="I90">
        <v>0.01</v>
      </c>
      <c r="K90">
        <v>4</v>
      </c>
      <c r="N90">
        <v>0.8809523809523809</v>
      </c>
      <c r="R90" s="155">
        <f t="shared" si="2"/>
        <v>0.01</v>
      </c>
      <c r="S90" s="155">
        <f t="shared" si="3"/>
        <v>0.42</v>
      </c>
    </row>
    <row r="91" spans="1:19" ht="12.75">
      <c r="A91">
        <v>3</v>
      </c>
      <c r="B91">
        <v>23</v>
      </c>
      <c r="C91">
        <v>6</v>
      </c>
      <c r="D91" s="122">
        <v>2006</v>
      </c>
      <c r="E91">
        <v>4</v>
      </c>
      <c r="F91">
        <v>0.33</v>
      </c>
      <c r="G91">
        <v>0.39</v>
      </c>
      <c r="H91">
        <v>0.01</v>
      </c>
      <c r="I91">
        <v>0.01</v>
      </c>
      <c r="K91">
        <v>4</v>
      </c>
      <c r="N91">
        <v>0.8461538461538461</v>
      </c>
      <c r="R91" s="155">
        <f t="shared" si="2"/>
        <v>0.01</v>
      </c>
      <c r="S91" s="155">
        <f t="shared" si="3"/>
        <v>0.39</v>
      </c>
    </row>
    <row r="92" spans="1:19" ht="12.75">
      <c r="A92">
        <v>3</v>
      </c>
      <c r="B92">
        <v>23</v>
      </c>
      <c r="C92">
        <v>6</v>
      </c>
      <c r="D92" s="122">
        <v>2006</v>
      </c>
      <c r="E92">
        <v>4</v>
      </c>
      <c r="F92">
        <v>0.69</v>
      </c>
      <c r="G92">
        <v>0.77</v>
      </c>
      <c r="H92">
        <v>0.01</v>
      </c>
      <c r="I92">
        <v>0.01</v>
      </c>
      <c r="K92">
        <v>4</v>
      </c>
      <c r="N92">
        <v>0.8961038961038961</v>
      </c>
      <c r="R92" s="155">
        <f t="shared" si="2"/>
        <v>0.01</v>
      </c>
      <c r="S92" s="155">
        <f t="shared" si="3"/>
        <v>0.77</v>
      </c>
    </row>
    <row r="93" spans="1:19" ht="12.75">
      <c r="A93">
        <v>3</v>
      </c>
      <c r="B93">
        <v>23</v>
      </c>
      <c r="C93">
        <v>6</v>
      </c>
      <c r="D93" s="122">
        <v>2006</v>
      </c>
      <c r="E93">
        <v>4</v>
      </c>
      <c r="F93">
        <v>0.83</v>
      </c>
      <c r="G93">
        <v>0.9</v>
      </c>
      <c r="H93">
        <v>0.01</v>
      </c>
      <c r="I93">
        <v>0.01</v>
      </c>
      <c r="K93">
        <v>4</v>
      </c>
      <c r="N93">
        <v>0.9222222222222222</v>
      </c>
      <c r="R93" s="155">
        <f t="shared" si="2"/>
        <v>0.01</v>
      </c>
      <c r="S93" s="155">
        <f t="shared" si="3"/>
        <v>0.9</v>
      </c>
    </row>
    <row r="94" spans="1:19" ht="12.75">
      <c r="A94">
        <v>3</v>
      </c>
      <c r="B94">
        <v>23</v>
      </c>
      <c r="C94">
        <v>6</v>
      </c>
      <c r="D94" s="122">
        <v>2006</v>
      </c>
      <c r="E94">
        <v>4</v>
      </c>
      <c r="F94">
        <v>0.27</v>
      </c>
      <c r="G94">
        <v>0.37</v>
      </c>
      <c r="H94">
        <v>0.01</v>
      </c>
      <c r="I94">
        <v>0.01</v>
      </c>
      <c r="K94">
        <v>4</v>
      </c>
      <c r="N94">
        <v>0.7297297297297298</v>
      </c>
      <c r="R94" s="155">
        <f t="shared" si="2"/>
        <v>0.01</v>
      </c>
      <c r="S94" s="155">
        <f t="shared" si="3"/>
        <v>0.37</v>
      </c>
    </row>
    <row r="95" spans="1:19" ht="12.75">
      <c r="A95">
        <v>3</v>
      </c>
      <c r="B95">
        <v>23</v>
      </c>
      <c r="C95">
        <v>6</v>
      </c>
      <c r="D95" s="122">
        <v>2006</v>
      </c>
      <c r="E95">
        <v>4</v>
      </c>
      <c r="F95">
        <v>0.3</v>
      </c>
      <c r="G95">
        <v>0.36</v>
      </c>
      <c r="H95">
        <v>0.01</v>
      </c>
      <c r="I95">
        <v>0.01</v>
      </c>
      <c r="K95">
        <v>4</v>
      </c>
      <c r="N95">
        <v>0.8333333333333334</v>
      </c>
      <c r="R95" s="155">
        <f t="shared" si="2"/>
        <v>0.01</v>
      </c>
      <c r="S95" s="155">
        <f t="shared" si="3"/>
        <v>0.36</v>
      </c>
    </row>
    <row r="96" spans="1:19" ht="12.75">
      <c r="A96">
        <v>3</v>
      </c>
      <c r="B96">
        <v>23</v>
      </c>
      <c r="C96">
        <v>6</v>
      </c>
      <c r="D96" s="122">
        <v>2006</v>
      </c>
      <c r="E96">
        <v>4</v>
      </c>
      <c r="F96">
        <v>0.27</v>
      </c>
      <c r="G96">
        <v>0.33</v>
      </c>
      <c r="H96">
        <v>0.01</v>
      </c>
      <c r="I96">
        <v>0.01</v>
      </c>
      <c r="K96">
        <v>4</v>
      </c>
      <c r="N96">
        <v>0.8181818181818182</v>
      </c>
      <c r="R96" s="155">
        <f t="shared" si="2"/>
        <v>0.01</v>
      </c>
      <c r="S96" s="155">
        <f t="shared" si="3"/>
        <v>0.33</v>
      </c>
    </row>
    <row r="97" spans="1:19" ht="12.75">
      <c r="A97">
        <v>3</v>
      </c>
      <c r="B97">
        <v>23</v>
      </c>
      <c r="C97">
        <v>6</v>
      </c>
      <c r="D97" s="122">
        <v>2006</v>
      </c>
      <c r="E97">
        <v>4</v>
      </c>
      <c r="F97">
        <v>0.32</v>
      </c>
      <c r="G97">
        <v>0.34</v>
      </c>
      <c r="H97">
        <v>0.01</v>
      </c>
      <c r="I97">
        <v>0.01</v>
      </c>
      <c r="K97">
        <v>4</v>
      </c>
      <c r="N97">
        <v>0.9411764705882353</v>
      </c>
      <c r="R97" s="155">
        <f t="shared" si="2"/>
        <v>0.01</v>
      </c>
      <c r="S97" s="155">
        <f t="shared" si="3"/>
        <v>0.34</v>
      </c>
    </row>
    <row r="98" spans="1:19" ht="12.75">
      <c r="A98">
        <v>3</v>
      </c>
      <c r="B98">
        <v>23</v>
      </c>
      <c r="C98">
        <v>6</v>
      </c>
      <c r="D98" s="122">
        <v>2006</v>
      </c>
      <c r="E98">
        <v>4</v>
      </c>
      <c r="F98">
        <v>0.34</v>
      </c>
      <c r="G98">
        <v>0.39</v>
      </c>
      <c r="H98">
        <v>0.01</v>
      </c>
      <c r="I98">
        <v>0.01</v>
      </c>
      <c r="K98">
        <v>4</v>
      </c>
      <c r="N98">
        <v>0.8717948717948718</v>
      </c>
      <c r="R98" s="155">
        <f t="shared" si="2"/>
        <v>0.01</v>
      </c>
      <c r="S98" s="155">
        <f t="shared" si="3"/>
        <v>0.39</v>
      </c>
    </row>
    <row r="99" spans="1:19" ht="12.75">
      <c r="A99">
        <v>3</v>
      </c>
      <c r="B99">
        <v>23</v>
      </c>
      <c r="C99">
        <v>6</v>
      </c>
      <c r="D99" s="122">
        <v>2006</v>
      </c>
      <c r="E99">
        <v>4</v>
      </c>
      <c r="F99">
        <v>0.34</v>
      </c>
      <c r="G99">
        <v>0.37</v>
      </c>
      <c r="H99">
        <v>0.01</v>
      </c>
      <c r="I99">
        <v>0.01</v>
      </c>
      <c r="K99">
        <v>4</v>
      </c>
      <c r="N99">
        <v>0.918918918918919</v>
      </c>
      <c r="R99" s="155">
        <f t="shared" si="2"/>
        <v>0.01</v>
      </c>
      <c r="S99" s="155">
        <f t="shared" si="3"/>
        <v>0.37</v>
      </c>
    </row>
    <row r="100" spans="1:19" ht="12.75">
      <c r="A100">
        <v>3</v>
      </c>
      <c r="B100">
        <v>23</v>
      </c>
      <c r="C100">
        <v>6</v>
      </c>
      <c r="D100" s="122">
        <v>2006</v>
      </c>
      <c r="E100">
        <v>4</v>
      </c>
      <c r="F100">
        <v>0.3</v>
      </c>
      <c r="G100">
        <v>0.33</v>
      </c>
      <c r="H100">
        <v>0.01</v>
      </c>
      <c r="I100">
        <v>0.01</v>
      </c>
      <c r="K100">
        <v>4</v>
      </c>
      <c r="N100">
        <v>0.9090909090909091</v>
      </c>
      <c r="R100" s="155">
        <f t="shared" si="2"/>
        <v>0.01</v>
      </c>
      <c r="S100" s="155">
        <f t="shared" si="3"/>
        <v>0.33</v>
      </c>
    </row>
    <row r="101" spans="1:19" ht="12.75">
      <c r="A101">
        <v>3</v>
      </c>
      <c r="B101">
        <v>23</v>
      </c>
      <c r="C101">
        <v>6</v>
      </c>
      <c r="D101" s="122">
        <v>2006</v>
      </c>
      <c r="E101">
        <v>4</v>
      </c>
      <c r="F101">
        <v>0.36</v>
      </c>
      <c r="G101">
        <v>0.42</v>
      </c>
      <c r="H101">
        <v>0.01</v>
      </c>
      <c r="I101">
        <v>0.01</v>
      </c>
      <c r="K101">
        <v>4</v>
      </c>
      <c r="N101">
        <v>0.8571428571428571</v>
      </c>
      <c r="R101" s="155">
        <f t="shared" si="2"/>
        <v>0.01</v>
      </c>
      <c r="S101" s="155">
        <f t="shared" si="3"/>
        <v>0.42</v>
      </c>
    </row>
    <row r="102" spans="1:19" ht="12.75">
      <c r="A102">
        <v>3</v>
      </c>
      <c r="B102">
        <v>23</v>
      </c>
      <c r="C102">
        <v>6</v>
      </c>
      <c r="D102" s="122">
        <v>2006</v>
      </c>
      <c r="E102">
        <v>4</v>
      </c>
      <c r="F102">
        <v>0.27</v>
      </c>
      <c r="G102">
        <v>0.37</v>
      </c>
      <c r="H102">
        <v>0.01</v>
      </c>
      <c r="I102">
        <v>0.01</v>
      </c>
      <c r="K102">
        <v>4</v>
      </c>
      <c r="N102">
        <v>0.7297297297297298</v>
      </c>
      <c r="R102" s="155">
        <f t="shared" si="2"/>
        <v>0.01</v>
      </c>
      <c r="S102" s="155">
        <f t="shared" si="3"/>
        <v>0.37</v>
      </c>
    </row>
    <row r="103" spans="1:19" ht="12.75">
      <c r="A103">
        <v>3</v>
      </c>
      <c r="B103">
        <v>23</v>
      </c>
      <c r="C103">
        <v>6</v>
      </c>
      <c r="D103" s="122">
        <v>2006</v>
      </c>
      <c r="E103">
        <v>5</v>
      </c>
      <c r="F103">
        <v>0.07</v>
      </c>
      <c r="G103">
        <v>0.15</v>
      </c>
      <c r="H103">
        <v>0.1</v>
      </c>
      <c r="I103">
        <v>0.1</v>
      </c>
      <c r="K103">
        <v>4</v>
      </c>
      <c r="N103">
        <v>0.46666666666666673</v>
      </c>
      <c r="R103" s="155">
        <f t="shared" si="2"/>
        <v>0.1</v>
      </c>
      <c r="S103" s="155">
        <f t="shared" si="3"/>
        <v>0.15</v>
      </c>
    </row>
    <row r="104" spans="1:19" ht="12.75">
      <c r="A104">
        <v>3</v>
      </c>
      <c r="B104">
        <v>23</v>
      </c>
      <c r="C104">
        <v>6</v>
      </c>
      <c r="D104" s="122">
        <v>2006</v>
      </c>
      <c r="E104">
        <v>5</v>
      </c>
      <c r="F104">
        <v>0.54</v>
      </c>
      <c r="G104">
        <v>0.63</v>
      </c>
      <c r="K104">
        <v>5</v>
      </c>
      <c r="N104">
        <v>0.8571428571428572</v>
      </c>
      <c r="R104" s="155">
        <f t="shared" si="2"/>
        <v>0</v>
      </c>
      <c r="S104" s="155">
        <f t="shared" si="3"/>
        <v>0.63</v>
      </c>
    </row>
    <row r="105" spans="1:19" ht="12.75">
      <c r="A105">
        <v>3</v>
      </c>
      <c r="B105">
        <v>23</v>
      </c>
      <c r="C105">
        <v>6</v>
      </c>
      <c r="D105" s="122">
        <v>2006</v>
      </c>
      <c r="E105">
        <v>5</v>
      </c>
      <c r="F105">
        <v>0.1</v>
      </c>
      <c r="G105">
        <v>0.15</v>
      </c>
      <c r="H105">
        <v>0.1</v>
      </c>
      <c r="I105">
        <v>0.1</v>
      </c>
      <c r="K105">
        <v>4</v>
      </c>
      <c r="N105">
        <v>0.6666666666666667</v>
      </c>
      <c r="R105" s="155">
        <f t="shared" si="2"/>
        <v>0.1</v>
      </c>
      <c r="S105" s="155">
        <f t="shared" si="3"/>
        <v>0.15</v>
      </c>
    </row>
    <row r="106" spans="1:19" ht="12.75">
      <c r="A106">
        <v>3</v>
      </c>
      <c r="B106">
        <v>23</v>
      </c>
      <c r="C106">
        <v>6</v>
      </c>
      <c r="D106" s="122">
        <v>2006</v>
      </c>
      <c r="E106">
        <v>5</v>
      </c>
      <c r="F106">
        <v>0.41</v>
      </c>
      <c r="G106">
        <v>0.41</v>
      </c>
      <c r="K106">
        <v>4</v>
      </c>
      <c r="N106">
        <v>1</v>
      </c>
      <c r="R106" s="155">
        <f t="shared" si="2"/>
        <v>0</v>
      </c>
      <c r="S106" s="155">
        <f t="shared" si="3"/>
        <v>0.41</v>
      </c>
    </row>
    <row r="107" spans="1:19" ht="12.75">
      <c r="A107">
        <v>3</v>
      </c>
      <c r="B107">
        <v>23</v>
      </c>
      <c r="C107">
        <v>6</v>
      </c>
      <c r="D107" s="122">
        <v>2006</v>
      </c>
      <c r="E107">
        <v>5</v>
      </c>
      <c r="F107">
        <v>0.04</v>
      </c>
      <c r="G107">
        <v>0.1</v>
      </c>
      <c r="H107">
        <v>0</v>
      </c>
      <c r="I107">
        <v>0</v>
      </c>
      <c r="K107">
        <v>4</v>
      </c>
      <c r="N107">
        <v>0.4</v>
      </c>
      <c r="R107" s="155">
        <f t="shared" si="2"/>
        <v>0</v>
      </c>
      <c r="S107" s="155">
        <f t="shared" si="3"/>
        <v>0.1</v>
      </c>
    </row>
    <row r="108" spans="1:19" ht="12.75">
      <c r="A108">
        <v>3</v>
      </c>
      <c r="B108">
        <v>23</v>
      </c>
      <c r="C108">
        <v>6</v>
      </c>
      <c r="D108" s="122">
        <v>2006</v>
      </c>
      <c r="E108">
        <v>5</v>
      </c>
      <c r="F108">
        <v>0.45</v>
      </c>
      <c r="G108">
        <v>0.47</v>
      </c>
      <c r="K108">
        <v>4</v>
      </c>
      <c r="N108">
        <v>0.9574468085106383</v>
      </c>
      <c r="R108" s="155">
        <f t="shared" si="2"/>
        <v>0</v>
      </c>
      <c r="S108" s="155">
        <f t="shared" si="3"/>
        <v>0.47</v>
      </c>
    </row>
    <row r="109" spans="1:19" ht="12.75">
      <c r="A109">
        <v>3</v>
      </c>
      <c r="B109">
        <v>23</v>
      </c>
      <c r="C109">
        <v>6</v>
      </c>
      <c r="D109" s="122">
        <v>2006</v>
      </c>
      <c r="E109">
        <v>5</v>
      </c>
      <c r="F109">
        <v>0.05</v>
      </c>
      <c r="G109">
        <v>0.1</v>
      </c>
      <c r="H109">
        <v>0</v>
      </c>
      <c r="I109">
        <v>0</v>
      </c>
      <c r="K109">
        <v>4</v>
      </c>
      <c r="N109">
        <v>0.5</v>
      </c>
      <c r="R109" s="155">
        <f t="shared" si="2"/>
        <v>0</v>
      </c>
      <c r="S109" s="155">
        <f t="shared" si="3"/>
        <v>0.1</v>
      </c>
    </row>
    <row r="110" spans="1:19" ht="12.75">
      <c r="A110">
        <v>3</v>
      </c>
      <c r="B110">
        <v>23</v>
      </c>
      <c r="C110">
        <v>6</v>
      </c>
      <c r="D110" s="122">
        <v>2006</v>
      </c>
      <c r="E110">
        <v>5</v>
      </c>
      <c r="F110">
        <v>0.47</v>
      </c>
      <c r="G110">
        <v>0.47</v>
      </c>
      <c r="K110">
        <v>4</v>
      </c>
      <c r="N110">
        <v>1</v>
      </c>
      <c r="R110" s="155">
        <f t="shared" si="2"/>
        <v>0</v>
      </c>
      <c r="S110" s="155">
        <f t="shared" si="3"/>
        <v>0.47</v>
      </c>
    </row>
    <row r="111" spans="1:19" ht="12.75">
      <c r="A111">
        <v>3</v>
      </c>
      <c r="B111">
        <v>23</v>
      </c>
      <c r="C111">
        <v>6</v>
      </c>
      <c r="D111" s="122">
        <v>2006</v>
      </c>
      <c r="E111">
        <v>5</v>
      </c>
      <c r="F111">
        <v>0.39</v>
      </c>
      <c r="G111">
        <v>0.39</v>
      </c>
      <c r="K111">
        <v>4</v>
      </c>
      <c r="N111">
        <v>1</v>
      </c>
      <c r="R111" s="155">
        <f t="shared" si="2"/>
        <v>0</v>
      </c>
      <c r="S111" s="155">
        <f t="shared" si="3"/>
        <v>0.39</v>
      </c>
    </row>
    <row r="112" spans="1:19" ht="12.75">
      <c r="A112">
        <v>3</v>
      </c>
      <c r="B112">
        <v>23</v>
      </c>
      <c r="C112">
        <v>6</v>
      </c>
      <c r="D112" s="122">
        <v>2006</v>
      </c>
      <c r="E112">
        <v>5</v>
      </c>
      <c r="F112">
        <v>0.03</v>
      </c>
      <c r="G112">
        <v>0.1</v>
      </c>
      <c r="H112">
        <v>0</v>
      </c>
      <c r="I112">
        <v>0</v>
      </c>
      <c r="K112">
        <v>4</v>
      </c>
      <c r="N112">
        <v>0.3</v>
      </c>
      <c r="R112" s="155">
        <f t="shared" si="2"/>
        <v>0</v>
      </c>
      <c r="S112" s="155">
        <f t="shared" si="3"/>
        <v>0.1</v>
      </c>
    </row>
    <row r="113" spans="1:19" ht="12.75">
      <c r="A113">
        <v>3</v>
      </c>
      <c r="B113">
        <v>23</v>
      </c>
      <c r="C113">
        <v>6</v>
      </c>
      <c r="D113" s="122">
        <v>2006</v>
      </c>
      <c r="E113">
        <v>5</v>
      </c>
      <c r="F113">
        <v>0.03</v>
      </c>
      <c r="G113">
        <v>0.1</v>
      </c>
      <c r="H113">
        <v>0</v>
      </c>
      <c r="I113">
        <v>0</v>
      </c>
      <c r="K113">
        <v>4</v>
      </c>
      <c r="N113">
        <v>0.3</v>
      </c>
      <c r="R113" s="155">
        <f t="shared" si="2"/>
        <v>0</v>
      </c>
      <c r="S113" s="155">
        <f t="shared" si="3"/>
        <v>0.1</v>
      </c>
    </row>
    <row r="114" spans="1:19" ht="12.75">
      <c r="A114">
        <v>3</v>
      </c>
      <c r="B114">
        <v>23</v>
      </c>
      <c r="C114">
        <v>6</v>
      </c>
      <c r="D114" s="122">
        <v>2006</v>
      </c>
      <c r="E114">
        <v>5</v>
      </c>
      <c r="F114">
        <v>0.42</v>
      </c>
      <c r="G114">
        <v>0.42</v>
      </c>
      <c r="K114">
        <v>4</v>
      </c>
      <c r="N114">
        <v>1</v>
      </c>
      <c r="R114" s="155">
        <f t="shared" si="2"/>
        <v>0</v>
      </c>
      <c r="S114" s="155">
        <f t="shared" si="3"/>
        <v>0.42</v>
      </c>
    </row>
    <row r="115" spans="1:19" ht="12.75">
      <c r="A115">
        <v>3</v>
      </c>
      <c r="B115">
        <v>23</v>
      </c>
      <c r="C115">
        <v>6</v>
      </c>
      <c r="D115" s="122">
        <v>2006</v>
      </c>
      <c r="E115">
        <v>5</v>
      </c>
      <c r="F115">
        <v>0.05</v>
      </c>
      <c r="G115">
        <v>0.09</v>
      </c>
      <c r="H115">
        <v>0</v>
      </c>
      <c r="I115">
        <v>0</v>
      </c>
      <c r="K115">
        <v>4</v>
      </c>
      <c r="N115">
        <v>0.5555555555555556</v>
      </c>
      <c r="R115" s="155">
        <f t="shared" si="2"/>
        <v>0</v>
      </c>
      <c r="S115" s="155">
        <f t="shared" si="3"/>
        <v>0.09</v>
      </c>
    </row>
    <row r="116" spans="1:19" ht="12.75">
      <c r="A116">
        <v>3</v>
      </c>
      <c r="B116">
        <v>23</v>
      </c>
      <c r="C116">
        <v>6</v>
      </c>
      <c r="D116" s="122">
        <v>2006</v>
      </c>
      <c r="E116">
        <v>5</v>
      </c>
      <c r="F116">
        <v>0.07</v>
      </c>
      <c r="G116">
        <v>0.09</v>
      </c>
      <c r="H116">
        <v>0</v>
      </c>
      <c r="I116">
        <v>0</v>
      </c>
      <c r="K116">
        <v>4</v>
      </c>
      <c r="N116">
        <v>0.7777777777777779</v>
      </c>
      <c r="R116" s="155">
        <f t="shared" si="2"/>
        <v>0</v>
      </c>
      <c r="S116" s="155">
        <f t="shared" si="3"/>
        <v>0.09</v>
      </c>
    </row>
    <row r="117" spans="1:19" ht="12.75">
      <c r="A117">
        <v>3</v>
      </c>
      <c r="B117">
        <v>23</v>
      </c>
      <c r="C117">
        <v>6</v>
      </c>
      <c r="D117" s="122">
        <v>2006</v>
      </c>
      <c r="E117">
        <v>5</v>
      </c>
      <c r="F117">
        <v>0.2</v>
      </c>
      <c r="G117">
        <v>0.64</v>
      </c>
      <c r="H117">
        <v>0.1</v>
      </c>
      <c r="I117">
        <v>0.15</v>
      </c>
      <c r="K117">
        <v>4</v>
      </c>
      <c r="N117">
        <v>0.3125</v>
      </c>
      <c r="R117" s="155">
        <f t="shared" si="2"/>
        <v>0.15</v>
      </c>
      <c r="S117" s="155">
        <f t="shared" si="3"/>
        <v>0.64</v>
      </c>
    </row>
    <row r="118" spans="1:19" ht="12.75">
      <c r="A118">
        <v>3</v>
      </c>
      <c r="B118">
        <v>23</v>
      </c>
      <c r="C118">
        <v>6</v>
      </c>
      <c r="D118" s="122">
        <v>2006</v>
      </c>
      <c r="E118">
        <v>5</v>
      </c>
      <c r="F118">
        <v>0.34</v>
      </c>
      <c r="G118">
        <v>0.34</v>
      </c>
      <c r="K118">
        <v>5</v>
      </c>
      <c r="N118">
        <v>1</v>
      </c>
      <c r="R118" s="155">
        <f t="shared" si="2"/>
        <v>0</v>
      </c>
      <c r="S118" s="155">
        <f t="shared" si="3"/>
        <v>0.34</v>
      </c>
    </row>
    <row r="119" spans="1:19" ht="12.75">
      <c r="A119">
        <v>3</v>
      </c>
      <c r="B119">
        <v>23</v>
      </c>
      <c r="C119">
        <v>6</v>
      </c>
      <c r="D119" s="122">
        <v>2006</v>
      </c>
      <c r="E119">
        <v>5</v>
      </c>
      <c r="F119">
        <v>0.24</v>
      </c>
      <c r="G119">
        <v>0.35</v>
      </c>
      <c r="H119">
        <v>0.08</v>
      </c>
      <c r="I119">
        <v>0.12</v>
      </c>
      <c r="K119">
        <v>4</v>
      </c>
      <c r="N119">
        <v>0.6857142857142857</v>
      </c>
      <c r="R119" s="155">
        <f t="shared" si="2"/>
        <v>0.12</v>
      </c>
      <c r="S119" s="155">
        <f t="shared" si="3"/>
        <v>0.35</v>
      </c>
    </row>
    <row r="120" spans="1:19" ht="12.75">
      <c r="A120">
        <v>3</v>
      </c>
      <c r="B120">
        <v>23</v>
      </c>
      <c r="C120">
        <v>6</v>
      </c>
      <c r="D120" s="122">
        <v>2006</v>
      </c>
      <c r="E120">
        <v>5</v>
      </c>
      <c r="F120">
        <v>0.21</v>
      </c>
      <c r="G120">
        <v>0.35</v>
      </c>
      <c r="H120">
        <v>0.08</v>
      </c>
      <c r="I120">
        <v>0.12</v>
      </c>
      <c r="K120">
        <v>4</v>
      </c>
      <c r="N120">
        <v>0.6</v>
      </c>
      <c r="R120" s="155">
        <f t="shared" si="2"/>
        <v>0.12</v>
      </c>
      <c r="S120" s="155">
        <f t="shared" si="3"/>
        <v>0.35</v>
      </c>
    </row>
    <row r="121" spans="1:19" ht="12.75">
      <c r="A121">
        <v>3</v>
      </c>
      <c r="B121">
        <v>23</v>
      </c>
      <c r="C121">
        <v>6</v>
      </c>
      <c r="D121" s="122">
        <v>2006</v>
      </c>
      <c r="E121">
        <v>5</v>
      </c>
      <c r="F121">
        <v>0.41</v>
      </c>
      <c r="G121">
        <v>0.5</v>
      </c>
      <c r="H121">
        <v>0.1</v>
      </c>
      <c r="I121">
        <v>0.17</v>
      </c>
      <c r="K121">
        <v>4</v>
      </c>
      <c r="N121">
        <v>0.82</v>
      </c>
      <c r="R121" s="155">
        <f t="shared" si="2"/>
        <v>0.17</v>
      </c>
      <c r="S121" s="155">
        <f t="shared" si="3"/>
        <v>0.5</v>
      </c>
    </row>
    <row r="122" spans="1:19" ht="12.75">
      <c r="A122">
        <v>3</v>
      </c>
      <c r="B122">
        <v>23</v>
      </c>
      <c r="C122">
        <v>6</v>
      </c>
      <c r="D122" s="122">
        <v>2006</v>
      </c>
      <c r="E122">
        <v>5</v>
      </c>
      <c r="F122">
        <v>0.09</v>
      </c>
      <c r="G122">
        <v>0.09</v>
      </c>
      <c r="K122">
        <v>4</v>
      </c>
      <c r="N122">
        <v>1</v>
      </c>
      <c r="R122" s="155">
        <f t="shared" si="2"/>
        <v>0</v>
      </c>
      <c r="S122" s="155">
        <f t="shared" si="3"/>
        <v>0.09</v>
      </c>
    </row>
    <row r="123" spans="1:19" ht="12.75">
      <c r="A123">
        <v>3</v>
      </c>
      <c r="B123">
        <v>23</v>
      </c>
      <c r="C123">
        <v>6</v>
      </c>
      <c r="D123" s="122">
        <v>2006</v>
      </c>
      <c r="E123">
        <v>5</v>
      </c>
      <c r="F123">
        <v>0.15</v>
      </c>
      <c r="G123">
        <v>0.25</v>
      </c>
      <c r="H123">
        <v>0</v>
      </c>
      <c r="I123">
        <v>0</v>
      </c>
      <c r="K123">
        <v>5</v>
      </c>
      <c r="N123">
        <v>0.6</v>
      </c>
      <c r="R123" s="155">
        <f t="shared" si="2"/>
        <v>0</v>
      </c>
      <c r="S123" s="155">
        <f t="shared" si="3"/>
        <v>0.25</v>
      </c>
    </row>
    <row r="124" spans="1:19" ht="12.75">
      <c r="A124">
        <v>3</v>
      </c>
      <c r="B124">
        <v>23</v>
      </c>
      <c r="C124">
        <v>6</v>
      </c>
      <c r="D124" s="122">
        <v>2006</v>
      </c>
      <c r="E124">
        <v>5</v>
      </c>
      <c r="F124">
        <v>0.1</v>
      </c>
      <c r="G124">
        <v>0.11</v>
      </c>
      <c r="K124">
        <v>4</v>
      </c>
      <c r="N124">
        <v>0.9090909090909092</v>
      </c>
      <c r="R124" s="155">
        <f t="shared" si="2"/>
        <v>0</v>
      </c>
      <c r="S124" s="155">
        <f t="shared" si="3"/>
        <v>0.11</v>
      </c>
    </row>
    <row r="125" spans="1:19" ht="12.75">
      <c r="A125">
        <v>3</v>
      </c>
      <c r="B125">
        <v>23</v>
      </c>
      <c r="C125">
        <v>6</v>
      </c>
      <c r="D125" s="122">
        <v>2006</v>
      </c>
      <c r="E125">
        <v>5</v>
      </c>
      <c r="F125">
        <v>0.08</v>
      </c>
      <c r="G125">
        <v>0.12</v>
      </c>
      <c r="H125">
        <v>0</v>
      </c>
      <c r="I125">
        <v>0</v>
      </c>
      <c r="K125">
        <v>4</v>
      </c>
      <c r="N125">
        <v>0.6666666666666667</v>
      </c>
      <c r="R125" s="155">
        <f t="shared" si="2"/>
        <v>0</v>
      </c>
      <c r="S125" s="155">
        <f t="shared" si="3"/>
        <v>0.12</v>
      </c>
    </row>
    <row r="126" spans="1:19" ht="12.75">
      <c r="A126">
        <v>3</v>
      </c>
      <c r="B126">
        <v>23</v>
      </c>
      <c r="C126">
        <v>6</v>
      </c>
      <c r="D126" s="122">
        <v>2006</v>
      </c>
      <c r="E126">
        <v>5</v>
      </c>
      <c r="F126">
        <v>0.08</v>
      </c>
      <c r="G126">
        <v>0.22</v>
      </c>
      <c r="K126">
        <v>5</v>
      </c>
      <c r="N126">
        <v>0.36363636363636365</v>
      </c>
      <c r="R126" s="155">
        <f t="shared" si="2"/>
        <v>0</v>
      </c>
      <c r="S126" s="155">
        <f t="shared" si="3"/>
        <v>0.22</v>
      </c>
    </row>
    <row r="127" spans="1:19" ht="12.75">
      <c r="A127">
        <v>3</v>
      </c>
      <c r="B127">
        <v>23</v>
      </c>
      <c r="C127">
        <v>6</v>
      </c>
      <c r="D127" s="122">
        <v>2006</v>
      </c>
      <c r="E127">
        <v>5</v>
      </c>
      <c r="F127">
        <v>0.39</v>
      </c>
      <c r="G127">
        <v>0.39</v>
      </c>
      <c r="K127">
        <v>4</v>
      </c>
      <c r="N127">
        <v>1</v>
      </c>
      <c r="R127" s="155">
        <f t="shared" si="2"/>
        <v>0</v>
      </c>
      <c r="S127" s="155">
        <f t="shared" si="3"/>
        <v>0.39</v>
      </c>
    </row>
    <row r="128" spans="1:19" ht="12.75">
      <c r="A128">
        <v>3</v>
      </c>
      <c r="B128">
        <v>23</v>
      </c>
      <c r="C128">
        <v>6</v>
      </c>
      <c r="D128" s="122">
        <v>2006</v>
      </c>
      <c r="E128">
        <v>5</v>
      </c>
      <c r="F128">
        <v>0.39</v>
      </c>
      <c r="G128">
        <v>0.39</v>
      </c>
      <c r="K128">
        <v>4</v>
      </c>
      <c r="N128">
        <v>1</v>
      </c>
      <c r="R128" s="155">
        <f t="shared" si="2"/>
        <v>0</v>
      </c>
      <c r="S128" s="155">
        <f t="shared" si="3"/>
        <v>0.39</v>
      </c>
    </row>
    <row r="129" spans="1:19" ht="12.75">
      <c r="A129">
        <v>3</v>
      </c>
      <c r="B129">
        <v>23</v>
      </c>
      <c r="C129">
        <v>6</v>
      </c>
      <c r="D129" s="122">
        <v>2006</v>
      </c>
      <c r="E129">
        <v>5</v>
      </c>
      <c r="F129">
        <v>0.42</v>
      </c>
      <c r="G129">
        <v>0.42</v>
      </c>
      <c r="K129">
        <v>4</v>
      </c>
      <c r="N129">
        <v>1</v>
      </c>
      <c r="R129" s="155">
        <f t="shared" si="2"/>
        <v>0</v>
      </c>
      <c r="S129" s="155">
        <f t="shared" si="3"/>
        <v>0.42</v>
      </c>
    </row>
    <row r="130" spans="1:19" ht="12.75">
      <c r="A130">
        <v>3</v>
      </c>
      <c r="B130">
        <v>23</v>
      </c>
      <c r="C130">
        <v>6</v>
      </c>
      <c r="D130" s="122">
        <v>2006</v>
      </c>
      <c r="E130">
        <v>5</v>
      </c>
      <c r="F130">
        <v>0.1</v>
      </c>
      <c r="G130">
        <v>0.11</v>
      </c>
      <c r="K130">
        <v>4</v>
      </c>
      <c r="N130">
        <v>0.9090909090909092</v>
      </c>
      <c r="R130" s="155">
        <f t="shared" si="2"/>
        <v>0</v>
      </c>
      <c r="S130" s="155">
        <f t="shared" si="3"/>
        <v>0.11</v>
      </c>
    </row>
    <row r="131" spans="1:19" ht="12.75">
      <c r="A131">
        <v>3</v>
      </c>
      <c r="B131">
        <v>23</v>
      </c>
      <c r="C131">
        <v>6</v>
      </c>
      <c r="D131" s="122">
        <v>2006</v>
      </c>
      <c r="E131">
        <v>5</v>
      </c>
      <c r="F131">
        <v>0.1</v>
      </c>
      <c r="G131">
        <v>0.11</v>
      </c>
      <c r="K131">
        <v>4</v>
      </c>
      <c r="N131">
        <v>0.9090909090909092</v>
      </c>
      <c r="R131" s="155">
        <f aca="true" t="shared" si="4" ref="R131:R138">I131</f>
        <v>0</v>
      </c>
      <c r="S131" s="155">
        <f aca="true" t="shared" si="5" ref="S131:S138">G131</f>
        <v>0.11</v>
      </c>
    </row>
    <row r="132" spans="1:19" ht="12.75">
      <c r="A132">
        <v>3</v>
      </c>
      <c r="B132">
        <v>23</v>
      </c>
      <c r="C132">
        <v>6</v>
      </c>
      <c r="D132" s="122">
        <v>2006</v>
      </c>
      <c r="E132">
        <v>5</v>
      </c>
      <c r="F132">
        <v>0.08</v>
      </c>
      <c r="G132">
        <v>0.22</v>
      </c>
      <c r="K132">
        <v>5</v>
      </c>
      <c r="N132">
        <v>0.36363636363636365</v>
      </c>
      <c r="R132" s="155">
        <f t="shared" si="4"/>
        <v>0</v>
      </c>
      <c r="S132" s="155">
        <f t="shared" si="5"/>
        <v>0.22</v>
      </c>
    </row>
    <row r="133" spans="1:19" ht="12.75">
      <c r="A133">
        <v>3</v>
      </c>
      <c r="B133">
        <v>23</v>
      </c>
      <c r="C133">
        <v>6</v>
      </c>
      <c r="D133" s="122">
        <v>2006</v>
      </c>
      <c r="E133">
        <v>5</v>
      </c>
      <c r="F133">
        <v>0.08</v>
      </c>
      <c r="G133">
        <v>0.22</v>
      </c>
      <c r="K133">
        <v>5</v>
      </c>
      <c r="N133">
        <v>0.36363636363636365</v>
      </c>
      <c r="R133" s="155">
        <f t="shared" si="4"/>
        <v>0</v>
      </c>
      <c r="S133" s="155">
        <f t="shared" si="5"/>
        <v>0.22</v>
      </c>
    </row>
    <row r="134" spans="1:19" ht="12.75">
      <c r="A134">
        <v>3</v>
      </c>
      <c r="B134">
        <v>23</v>
      </c>
      <c r="C134">
        <v>6</v>
      </c>
      <c r="D134" s="122">
        <v>2006</v>
      </c>
      <c r="E134">
        <v>5</v>
      </c>
      <c r="F134">
        <v>0.08</v>
      </c>
      <c r="G134">
        <v>0.22</v>
      </c>
      <c r="K134">
        <v>5</v>
      </c>
      <c r="N134">
        <v>0.36363636363636365</v>
      </c>
      <c r="R134" s="155">
        <f t="shared" si="4"/>
        <v>0</v>
      </c>
      <c r="S134" s="155">
        <f t="shared" si="5"/>
        <v>0.22</v>
      </c>
    </row>
    <row r="135" spans="1:19" ht="12.75">
      <c r="A135">
        <v>3</v>
      </c>
      <c r="B135">
        <v>23</v>
      </c>
      <c r="C135">
        <v>6</v>
      </c>
      <c r="D135" s="122">
        <v>2006</v>
      </c>
      <c r="E135">
        <v>5</v>
      </c>
      <c r="F135">
        <v>0.08</v>
      </c>
      <c r="G135">
        <v>0.22</v>
      </c>
      <c r="K135">
        <v>5</v>
      </c>
      <c r="N135">
        <v>0.36363636363636365</v>
      </c>
      <c r="R135" s="155">
        <f t="shared" si="4"/>
        <v>0</v>
      </c>
      <c r="S135" s="155">
        <f t="shared" si="5"/>
        <v>0.22</v>
      </c>
    </row>
    <row r="136" spans="1:19" ht="12.75">
      <c r="A136">
        <v>3</v>
      </c>
      <c r="B136">
        <v>23</v>
      </c>
      <c r="C136">
        <v>6</v>
      </c>
      <c r="D136" s="122">
        <v>2006</v>
      </c>
      <c r="E136">
        <v>5</v>
      </c>
      <c r="F136">
        <v>0.08</v>
      </c>
      <c r="G136">
        <v>0.22</v>
      </c>
      <c r="K136">
        <v>5</v>
      </c>
      <c r="N136">
        <v>0.36363636363636365</v>
      </c>
      <c r="R136" s="155">
        <f t="shared" si="4"/>
        <v>0</v>
      </c>
      <c r="S136" s="155">
        <f t="shared" si="5"/>
        <v>0.22</v>
      </c>
    </row>
    <row r="137" spans="1:19" ht="12.75">
      <c r="A137">
        <v>3</v>
      </c>
      <c r="B137">
        <v>30</v>
      </c>
      <c r="C137">
        <v>6</v>
      </c>
      <c r="D137" s="122">
        <v>2006</v>
      </c>
      <c r="E137">
        <v>6</v>
      </c>
      <c r="F137">
        <v>0.06</v>
      </c>
      <c r="G137">
        <v>0.12</v>
      </c>
      <c r="H137">
        <v>0.01</v>
      </c>
      <c r="K137">
        <v>4</v>
      </c>
      <c r="N137">
        <v>0.5</v>
      </c>
      <c r="R137" s="155">
        <f t="shared" si="4"/>
        <v>0</v>
      </c>
      <c r="S137" s="155">
        <f t="shared" si="5"/>
        <v>0.12</v>
      </c>
    </row>
    <row r="138" spans="1:19" ht="12.75">
      <c r="A138">
        <v>3</v>
      </c>
      <c r="B138">
        <v>30</v>
      </c>
      <c r="C138">
        <v>6</v>
      </c>
      <c r="D138" s="122">
        <v>2006</v>
      </c>
      <c r="E138">
        <v>6</v>
      </c>
      <c r="F138">
        <v>0.15</v>
      </c>
      <c r="G138">
        <v>0.17</v>
      </c>
      <c r="H138">
        <v>0.01</v>
      </c>
      <c r="K138">
        <v>4</v>
      </c>
      <c r="N138">
        <v>0.8823529411764705</v>
      </c>
      <c r="R138" s="155">
        <f t="shared" si="4"/>
        <v>0</v>
      </c>
      <c r="S138" s="155">
        <f t="shared" si="5"/>
        <v>0.17</v>
      </c>
    </row>
    <row r="139" spans="1:14" ht="12.75">
      <c r="A139">
        <v>4</v>
      </c>
      <c r="B139">
        <v>6</v>
      </c>
      <c r="C139">
        <v>6</v>
      </c>
      <c r="D139" s="122">
        <v>2003</v>
      </c>
      <c r="E139">
        <v>13</v>
      </c>
      <c r="F139">
        <v>0.18</v>
      </c>
      <c r="G139">
        <v>0.22</v>
      </c>
      <c r="H139">
        <v>0</v>
      </c>
      <c r="J139">
        <v>0.09</v>
      </c>
      <c r="K139">
        <v>4</v>
      </c>
      <c r="L139">
        <v>7</v>
      </c>
      <c r="M139">
        <v>1</v>
      </c>
      <c r="N139">
        <v>0.8181818181818181</v>
      </c>
    </row>
    <row r="140" spans="1:14" ht="12.75">
      <c r="A140">
        <v>4</v>
      </c>
      <c r="B140">
        <v>6</v>
      </c>
      <c r="C140">
        <v>6</v>
      </c>
      <c r="D140" s="122">
        <v>2003</v>
      </c>
      <c r="E140">
        <v>13</v>
      </c>
      <c r="F140">
        <v>0.3</v>
      </c>
      <c r="G140">
        <v>0.51</v>
      </c>
      <c r="H140">
        <v>0.04</v>
      </c>
      <c r="J140">
        <v>0.07</v>
      </c>
      <c r="K140">
        <v>8</v>
      </c>
      <c r="L140">
        <v>7</v>
      </c>
      <c r="M140">
        <v>1</v>
      </c>
      <c r="N140">
        <v>0.5882352941176471</v>
      </c>
    </row>
    <row r="141" spans="1:14" ht="12.75">
      <c r="A141">
        <v>4</v>
      </c>
      <c r="B141">
        <v>6</v>
      </c>
      <c r="C141">
        <v>6</v>
      </c>
      <c r="D141" s="122">
        <v>2003</v>
      </c>
      <c r="E141">
        <v>13</v>
      </c>
      <c r="F141">
        <v>0.23</v>
      </c>
      <c r="G141">
        <v>0.41</v>
      </c>
      <c r="H141">
        <v>0</v>
      </c>
      <c r="J141">
        <v>0</v>
      </c>
      <c r="K141">
        <v>3</v>
      </c>
      <c r="L141">
        <v>7</v>
      </c>
      <c r="M141">
        <v>1</v>
      </c>
      <c r="N141">
        <v>0.5609756097560976</v>
      </c>
    </row>
    <row r="142" spans="1:14" ht="12.75">
      <c r="A142">
        <v>4</v>
      </c>
      <c r="B142">
        <v>12</v>
      </c>
      <c r="C142">
        <v>6</v>
      </c>
      <c r="D142" s="122">
        <v>2003</v>
      </c>
      <c r="E142">
        <v>13</v>
      </c>
      <c r="F142">
        <v>0.35</v>
      </c>
      <c r="G142">
        <v>0.38</v>
      </c>
      <c r="H142">
        <v>0.18</v>
      </c>
      <c r="J142">
        <v>0.24</v>
      </c>
      <c r="K142">
        <v>3</v>
      </c>
      <c r="L142">
        <v>7</v>
      </c>
      <c r="M142">
        <v>1</v>
      </c>
      <c r="N142">
        <v>0.9210526315789473</v>
      </c>
    </row>
    <row r="143" spans="1:14" ht="12.75">
      <c r="A143">
        <v>4</v>
      </c>
      <c r="B143">
        <v>12</v>
      </c>
      <c r="C143">
        <v>6</v>
      </c>
      <c r="D143" s="122">
        <v>2003</v>
      </c>
      <c r="E143">
        <v>14</v>
      </c>
      <c r="F143">
        <v>0.26</v>
      </c>
      <c r="G143">
        <v>0.33</v>
      </c>
      <c r="H143">
        <v>0.07</v>
      </c>
      <c r="J143">
        <v>0.27</v>
      </c>
      <c r="K143">
        <v>3</v>
      </c>
      <c r="L143">
        <v>7</v>
      </c>
      <c r="M143">
        <v>3</v>
      </c>
      <c r="N143">
        <v>0.7878787878787878</v>
      </c>
    </row>
    <row r="144" spans="1:14" ht="12.75">
      <c r="A144">
        <v>4</v>
      </c>
      <c r="B144">
        <v>19</v>
      </c>
      <c r="C144">
        <v>6</v>
      </c>
      <c r="D144" s="122">
        <v>2003</v>
      </c>
      <c r="E144">
        <v>14</v>
      </c>
      <c r="F144">
        <v>0.21</v>
      </c>
      <c r="G144">
        <v>0.25</v>
      </c>
      <c r="H144">
        <v>0.06</v>
      </c>
      <c r="J144">
        <v>0.03</v>
      </c>
      <c r="K144">
        <v>3</v>
      </c>
      <c r="L144">
        <v>7</v>
      </c>
      <c r="M144">
        <v>3</v>
      </c>
      <c r="N144">
        <v>0.84</v>
      </c>
    </row>
    <row r="145" spans="1:14" ht="12.75">
      <c r="A145">
        <v>4</v>
      </c>
      <c r="B145">
        <v>6</v>
      </c>
      <c r="C145">
        <v>6</v>
      </c>
      <c r="D145" s="122">
        <v>2003</v>
      </c>
      <c r="E145">
        <v>15</v>
      </c>
      <c r="F145">
        <v>0.32</v>
      </c>
      <c r="G145">
        <v>0.37</v>
      </c>
      <c r="H145">
        <v>0</v>
      </c>
      <c r="J145">
        <v>0</v>
      </c>
      <c r="K145">
        <v>4</v>
      </c>
      <c r="L145">
        <v>7</v>
      </c>
      <c r="M145">
        <v>3</v>
      </c>
      <c r="N145">
        <v>0.8648648648648649</v>
      </c>
    </row>
    <row r="146" spans="1:14" ht="12.75">
      <c r="A146">
        <v>4</v>
      </c>
      <c r="B146">
        <v>6</v>
      </c>
      <c r="C146">
        <v>6</v>
      </c>
      <c r="D146" s="122">
        <v>2003</v>
      </c>
      <c r="E146">
        <v>15</v>
      </c>
      <c r="F146">
        <v>0.31</v>
      </c>
      <c r="G146">
        <v>0.35</v>
      </c>
      <c r="H146">
        <v>0</v>
      </c>
      <c r="J146">
        <v>0.04</v>
      </c>
      <c r="K146">
        <v>3</v>
      </c>
      <c r="L146">
        <v>7</v>
      </c>
      <c r="M146">
        <v>3</v>
      </c>
      <c r="N146">
        <v>0.8857142857142858</v>
      </c>
    </row>
    <row r="147" spans="1:14" ht="12.75">
      <c r="A147">
        <v>4</v>
      </c>
      <c r="B147">
        <v>6</v>
      </c>
      <c r="C147">
        <v>6</v>
      </c>
      <c r="D147" s="122">
        <v>2003</v>
      </c>
      <c r="E147">
        <v>15</v>
      </c>
      <c r="F147">
        <v>0.3</v>
      </c>
      <c r="G147">
        <v>0.34</v>
      </c>
      <c r="H147">
        <v>0</v>
      </c>
      <c r="J147">
        <v>0</v>
      </c>
      <c r="K147">
        <v>9</v>
      </c>
      <c r="L147">
        <v>7</v>
      </c>
      <c r="M147">
        <v>3</v>
      </c>
      <c r="N147">
        <v>0.8823529411764705</v>
      </c>
    </row>
    <row r="148" spans="1:14" ht="12.75">
      <c r="A148">
        <v>4</v>
      </c>
      <c r="B148">
        <v>4</v>
      </c>
      <c r="C148">
        <v>6</v>
      </c>
      <c r="D148" s="122">
        <v>2003</v>
      </c>
      <c r="E148">
        <v>16</v>
      </c>
      <c r="F148">
        <v>0.38</v>
      </c>
      <c r="G148">
        <v>0.41</v>
      </c>
      <c r="H148">
        <v>0</v>
      </c>
      <c r="J148">
        <v>0.16</v>
      </c>
      <c r="K148">
        <v>4</v>
      </c>
      <c r="L148">
        <v>7</v>
      </c>
      <c r="M148">
        <v>3</v>
      </c>
      <c r="N148">
        <v>0.926829268292683</v>
      </c>
    </row>
    <row r="149" spans="1:14" ht="12.75">
      <c r="A149">
        <v>4</v>
      </c>
      <c r="B149">
        <v>4</v>
      </c>
      <c r="C149">
        <v>6</v>
      </c>
      <c r="D149" s="122">
        <v>2003</v>
      </c>
      <c r="E149">
        <v>16</v>
      </c>
      <c r="F149">
        <v>0.57</v>
      </c>
      <c r="G149">
        <v>0.64</v>
      </c>
      <c r="H149">
        <v>0</v>
      </c>
      <c r="J149">
        <v>0</v>
      </c>
      <c r="K149">
        <v>5</v>
      </c>
      <c r="L149">
        <v>7</v>
      </c>
      <c r="M149">
        <v>3</v>
      </c>
      <c r="N149">
        <v>0.890625</v>
      </c>
    </row>
    <row r="150" spans="1:14" ht="12.75">
      <c r="A150">
        <v>4</v>
      </c>
      <c r="B150">
        <v>12</v>
      </c>
      <c r="C150">
        <v>6</v>
      </c>
      <c r="D150" s="122">
        <v>2003</v>
      </c>
      <c r="E150">
        <v>18</v>
      </c>
      <c r="F150">
        <v>0.11</v>
      </c>
      <c r="G150">
        <v>0.15</v>
      </c>
      <c r="H150">
        <v>0.02</v>
      </c>
      <c r="J150">
        <v>0</v>
      </c>
      <c r="K150">
        <v>4</v>
      </c>
      <c r="L150">
        <v>7</v>
      </c>
      <c r="M150">
        <v>5</v>
      </c>
      <c r="N150">
        <v>0.7333333333333334</v>
      </c>
    </row>
    <row r="151" spans="1:14" ht="12.75">
      <c r="A151">
        <v>4</v>
      </c>
      <c r="B151">
        <v>12</v>
      </c>
      <c r="C151">
        <v>6</v>
      </c>
      <c r="D151" s="122">
        <v>2003</v>
      </c>
      <c r="E151">
        <v>18</v>
      </c>
      <c r="F151">
        <v>0.34</v>
      </c>
      <c r="G151">
        <v>0.5</v>
      </c>
      <c r="H151">
        <v>0</v>
      </c>
      <c r="J151">
        <v>0</v>
      </c>
      <c r="K151">
        <v>4</v>
      </c>
      <c r="L151">
        <v>7</v>
      </c>
      <c r="M151">
        <v>5</v>
      </c>
      <c r="N151">
        <v>0.68</v>
      </c>
    </row>
    <row r="152" spans="1:14" ht="12.75">
      <c r="A152">
        <v>4</v>
      </c>
      <c r="B152">
        <v>4</v>
      </c>
      <c r="C152">
        <v>6</v>
      </c>
      <c r="D152" s="122">
        <v>2003</v>
      </c>
      <c r="E152">
        <v>19</v>
      </c>
      <c r="F152">
        <v>0.48</v>
      </c>
      <c r="G152">
        <v>0.59</v>
      </c>
      <c r="H152">
        <v>0</v>
      </c>
      <c r="J152">
        <v>0</v>
      </c>
      <c r="K152">
        <v>4</v>
      </c>
      <c r="L152">
        <v>7</v>
      </c>
      <c r="M152">
        <v>3</v>
      </c>
      <c r="N152">
        <v>0.8135593220338984</v>
      </c>
    </row>
    <row r="153" spans="1:14" ht="12.75">
      <c r="A153">
        <v>4</v>
      </c>
      <c r="B153">
        <v>4</v>
      </c>
      <c r="C153">
        <v>6</v>
      </c>
      <c r="D153" s="122">
        <v>2003</v>
      </c>
      <c r="E153">
        <v>19</v>
      </c>
      <c r="F153">
        <v>0.48</v>
      </c>
      <c r="G153">
        <v>0.59</v>
      </c>
      <c r="H153">
        <v>0</v>
      </c>
      <c r="J153">
        <v>0</v>
      </c>
      <c r="K153">
        <v>4</v>
      </c>
      <c r="L153">
        <v>7</v>
      </c>
      <c r="M153">
        <v>3</v>
      </c>
      <c r="N153">
        <v>0.8135593220338984</v>
      </c>
    </row>
    <row r="154" spans="1:14" ht="12.75">
      <c r="A154">
        <v>4</v>
      </c>
      <c r="B154">
        <v>4</v>
      </c>
      <c r="C154">
        <v>6</v>
      </c>
      <c r="D154" s="122">
        <v>2003</v>
      </c>
      <c r="E154">
        <v>19</v>
      </c>
      <c r="F154">
        <v>0.2</v>
      </c>
      <c r="G154">
        <v>0.32</v>
      </c>
      <c r="H154">
        <v>0</v>
      </c>
      <c r="J154">
        <v>0</v>
      </c>
      <c r="K154">
        <v>4</v>
      </c>
      <c r="L154">
        <v>7</v>
      </c>
      <c r="M154">
        <v>3</v>
      </c>
      <c r="N154">
        <v>0.625</v>
      </c>
    </row>
    <row r="155" spans="1:14" ht="12.75">
      <c r="A155">
        <v>4</v>
      </c>
      <c r="B155">
        <v>4</v>
      </c>
      <c r="C155">
        <v>6</v>
      </c>
      <c r="D155" s="122">
        <v>2003</v>
      </c>
      <c r="E155">
        <v>19</v>
      </c>
      <c r="F155">
        <v>0.16</v>
      </c>
      <c r="G155">
        <v>0.22</v>
      </c>
      <c r="H155">
        <v>0.02</v>
      </c>
      <c r="J155">
        <v>0.02</v>
      </c>
      <c r="K155">
        <v>4</v>
      </c>
      <c r="L155">
        <v>7</v>
      </c>
      <c r="M155">
        <v>3</v>
      </c>
      <c r="N155">
        <v>0.7272727272727273</v>
      </c>
    </row>
    <row r="156" spans="1:14" ht="12.75">
      <c r="A156">
        <v>4</v>
      </c>
      <c r="B156">
        <v>4</v>
      </c>
      <c r="C156">
        <v>6</v>
      </c>
      <c r="D156" s="122">
        <v>2003</v>
      </c>
      <c r="E156">
        <v>19</v>
      </c>
      <c r="F156">
        <v>0.26</v>
      </c>
      <c r="G156">
        <v>0.36</v>
      </c>
      <c r="H156">
        <v>0.06</v>
      </c>
      <c r="J156">
        <v>0.06</v>
      </c>
      <c r="K156">
        <v>4</v>
      </c>
      <c r="L156">
        <v>7</v>
      </c>
      <c r="M156">
        <v>3</v>
      </c>
      <c r="N156">
        <v>0.7222222222222223</v>
      </c>
    </row>
    <row r="157" spans="1:14" ht="12.75">
      <c r="A157">
        <v>4</v>
      </c>
      <c r="B157">
        <v>11</v>
      </c>
      <c r="C157">
        <v>6</v>
      </c>
      <c r="D157" s="122">
        <v>2003</v>
      </c>
      <c r="E157">
        <v>19</v>
      </c>
      <c r="F157">
        <v>0.45</v>
      </c>
      <c r="G157">
        <v>0.49</v>
      </c>
      <c r="N157">
        <v>0.9183673469387755</v>
      </c>
    </row>
    <row r="158" spans="1:14" ht="12.75">
      <c r="A158">
        <v>4</v>
      </c>
      <c r="B158">
        <v>11</v>
      </c>
      <c r="C158">
        <v>6</v>
      </c>
      <c r="D158" s="122">
        <v>2003</v>
      </c>
      <c r="E158">
        <v>19</v>
      </c>
      <c r="F158">
        <v>0.18</v>
      </c>
      <c r="G158">
        <v>0.29</v>
      </c>
      <c r="H158">
        <v>0</v>
      </c>
      <c r="J158">
        <v>0</v>
      </c>
      <c r="K158">
        <v>4</v>
      </c>
      <c r="L158">
        <v>7</v>
      </c>
      <c r="M158">
        <v>3</v>
      </c>
      <c r="N158">
        <v>0.6206896551724138</v>
      </c>
    </row>
    <row r="159" spans="1:14" ht="12.75">
      <c r="A159">
        <v>4</v>
      </c>
      <c r="B159">
        <v>11</v>
      </c>
      <c r="C159">
        <v>6</v>
      </c>
      <c r="D159" s="122">
        <v>2003</v>
      </c>
      <c r="E159">
        <v>19</v>
      </c>
      <c r="F159">
        <v>0.17</v>
      </c>
      <c r="G159">
        <v>0.24</v>
      </c>
      <c r="H159">
        <v>0</v>
      </c>
      <c r="J159">
        <v>0</v>
      </c>
      <c r="K159">
        <v>4</v>
      </c>
      <c r="L159">
        <v>7</v>
      </c>
      <c r="M159">
        <v>3</v>
      </c>
      <c r="N159">
        <v>0.7083333333333334</v>
      </c>
    </row>
    <row r="160" spans="1:13" ht="12.75">
      <c r="A160">
        <v>4</v>
      </c>
      <c r="B160">
        <v>27</v>
      </c>
      <c r="C160">
        <v>5</v>
      </c>
      <c r="D160" s="122">
        <v>2004</v>
      </c>
      <c r="E160">
        <v>12</v>
      </c>
      <c r="H160">
        <v>0.07</v>
      </c>
      <c r="J160">
        <v>0.07</v>
      </c>
      <c r="K160">
        <v>4</v>
      </c>
      <c r="L160">
        <v>7</v>
      </c>
      <c r="M160">
        <v>4</v>
      </c>
    </row>
    <row r="161" spans="1:14" ht="12.75">
      <c r="A161">
        <v>4</v>
      </c>
      <c r="B161">
        <v>27</v>
      </c>
      <c r="C161">
        <v>5</v>
      </c>
      <c r="D161" s="122">
        <v>2004</v>
      </c>
      <c r="E161">
        <v>13</v>
      </c>
      <c r="F161">
        <v>0.35</v>
      </c>
      <c r="G161">
        <v>0.45</v>
      </c>
      <c r="H161">
        <v>0.03</v>
      </c>
      <c r="J161">
        <v>0.13</v>
      </c>
      <c r="K161">
        <v>5</v>
      </c>
      <c r="L161">
        <v>5</v>
      </c>
      <c r="M161">
        <v>3</v>
      </c>
      <c r="N161">
        <v>0.7777777777777777</v>
      </c>
    </row>
    <row r="162" spans="1:14" ht="12.75">
      <c r="A162">
        <v>4</v>
      </c>
      <c r="B162">
        <v>28</v>
      </c>
      <c r="C162">
        <v>5</v>
      </c>
      <c r="D162" s="122">
        <v>2004</v>
      </c>
      <c r="E162">
        <v>18</v>
      </c>
      <c r="F162">
        <v>0.52</v>
      </c>
      <c r="G162">
        <v>0.58</v>
      </c>
      <c r="H162">
        <v>0.04</v>
      </c>
      <c r="J162">
        <v>0</v>
      </c>
      <c r="K162">
        <v>5</v>
      </c>
      <c r="L162">
        <v>4</v>
      </c>
      <c r="M162">
        <v>5</v>
      </c>
      <c r="N162">
        <v>0.8965517241379312</v>
      </c>
    </row>
    <row r="163" spans="1:14" ht="12.75">
      <c r="A163">
        <v>4</v>
      </c>
      <c r="B163">
        <v>1</v>
      </c>
      <c r="C163">
        <v>6</v>
      </c>
      <c r="D163" s="122">
        <v>2004</v>
      </c>
      <c r="E163">
        <v>11</v>
      </c>
      <c r="F163">
        <v>0.44</v>
      </c>
      <c r="G163">
        <v>0.48</v>
      </c>
      <c r="K163">
        <v>5</v>
      </c>
      <c r="L163">
        <v>7</v>
      </c>
      <c r="M163">
        <v>3</v>
      </c>
      <c r="N163">
        <v>0.9166666666666667</v>
      </c>
    </row>
    <row r="164" spans="1:14" ht="12.75">
      <c r="A164">
        <v>4</v>
      </c>
      <c r="B164">
        <v>3</v>
      </c>
      <c r="C164">
        <v>6</v>
      </c>
      <c r="D164" s="122">
        <v>2004</v>
      </c>
      <c r="E164">
        <v>11</v>
      </c>
      <c r="F164">
        <v>0.29</v>
      </c>
      <c r="G164">
        <v>0.37</v>
      </c>
      <c r="H164">
        <v>0.02</v>
      </c>
      <c r="J164">
        <v>0.02</v>
      </c>
      <c r="K164">
        <v>5</v>
      </c>
      <c r="L164">
        <v>7</v>
      </c>
      <c r="M164">
        <v>5</v>
      </c>
      <c r="N164">
        <v>0.7837837837837838</v>
      </c>
    </row>
    <row r="165" spans="1:14" ht="12.75">
      <c r="A165">
        <v>4</v>
      </c>
      <c r="B165">
        <v>3</v>
      </c>
      <c r="C165">
        <v>6</v>
      </c>
      <c r="D165" s="122">
        <v>2004</v>
      </c>
      <c r="E165">
        <v>11</v>
      </c>
      <c r="F165">
        <v>0.18</v>
      </c>
      <c r="G165">
        <v>0.24</v>
      </c>
      <c r="H165">
        <v>0</v>
      </c>
      <c r="J165">
        <v>0</v>
      </c>
      <c r="K165">
        <v>5</v>
      </c>
      <c r="L165">
        <v>7</v>
      </c>
      <c r="M165">
        <v>5</v>
      </c>
      <c r="N165">
        <v>0.75</v>
      </c>
    </row>
    <row r="166" spans="1:14" ht="12.75">
      <c r="A166">
        <v>4</v>
      </c>
      <c r="B166">
        <v>3</v>
      </c>
      <c r="C166">
        <v>6</v>
      </c>
      <c r="D166" s="122">
        <v>2004</v>
      </c>
      <c r="E166">
        <v>11</v>
      </c>
      <c r="F166">
        <v>0.3</v>
      </c>
      <c r="G166">
        <v>0.36</v>
      </c>
      <c r="H166">
        <v>0</v>
      </c>
      <c r="J166">
        <v>0</v>
      </c>
      <c r="K166">
        <v>5</v>
      </c>
      <c r="L166">
        <v>7</v>
      </c>
      <c r="M166">
        <v>5</v>
      </c>
      <c r="N166">
        <v>0.8333333333333334</v>
      </c>
    </row>
    <row r="167" spans="1:14" ht="12.75">
      <c r="A167">
        <v>4</v>
      </c>
      <c r="B167">
        <v>3</v>
      </c>
      <c r="C167">
        <v>6</v>
      </c>
      <c r="D167" s="122">
        <v>2004</v>
      </c>
      <c r="E167">
        <v>11</v>
      </c>
      <c r="F167">
        <v>0.26</v>
      </c>
      <c r="G167">
        <v>0.31</v>
      </c>
      <c r="H167">
        <v>0</v>
      </c>
      <c r="J167">
        <v>0</v>
      </c>
      <c r="K167">
        <v>5</v>
      </c>
      <c r="L167">
        <v>7</v>
      </c>
      <c r="M167">
        <v>5</v>
      </c>
      <c r="N167">
        <v>0.8387096774193549</v>
      </c>
    </row>
    <row r="168" spans="1:14" ht="12.75">
      <c r="A168">
        <v>4</v>
      </c>
      <c r="B168">
        <v>3</v>
      </c>
      <c r="C168">
        <v>6</v>
      </c>
      <c r="D168" s="122">
        <v>2004</v>
      </c>
      <c r="E168">
        <v>11</v>
      </c>
      <c r="F168">
        <v>0.48</v>
      </c>
      <c r="G168">
        <v>0.58</v>
      </c>
      <c r="H168">
        <v>0</v>
      </c>
      <c r="J168">
        <v>0</v>
      </c>
      <c r="K168">
        <v>5</v>
      </c>
      <c r="L168">
        <v>7</v>
      </c>
      <c r="M168">
        <v>5</v>
      </c>
      <c r="N168">
        <v>0.8275862068965517</v>
      </c>
    </row>
    <row r="169" spans="1:14" ht="12.75">
      <c r="A169">
        <v>4</v>
      </c>
      <c r="B169">
        <v>10</v>
      </c>
      <c r="C169">
        <v>6</v>
      </c>
      <c r="D169" s="122">
        <v>2004</v>
      </c>
      <c r="E169">
        <v>11</v>
      </c>
      <c r="F169">
        <v>0.23</v>
      </c>
      <c r="G169">
        <v>0.28</v>
      </c>
      <c r="H169">
        <v>0.05</v>
      </c>
      <c r="J169">
        <v>0.05</v>
      </c>
      <c r="K169">
        <v>4</v>
      </c>
      <c r="L169">
        <v>7</v>
      </c>
      <c r="M169">
        <v>5</v>
      </c>
      <c r="N169">
        <v>0.8214285714285714</v>
      </c>
    </row>
    <row r="170" spans="1:14" ht="12.75">
      <c r="A170">
        <v>4</v>
      </c>
      <c r="B170">
        <v>10</v>
      </c>
      <c r="C170">
        <v>6</v>
      </c>
      <c r="D170" s="122">
        <v>2004</v>
      </c>
      <c r="E170">
        <v>11</v>
      </c>
      <c r="F170">
        <v>0.25</v>
      </c>
      <c r="G170">
        <v>0.35</v>
      </c>
      <c r="H170">
        <v>0.08</v>
      </c>
      <c r="J170">
        <v>0.1</v>
      </c>
      <c r="K170">
        <v>4</v>
      </c>
      <c r="L170">
        <v>7</v>
      </c>
      <c r="M170">
        <v>5</v>
      </c>
      <c r="N170">
        <v>0.7142857142857143</v>
      </c>
    </row>
    <row r="171" spans="1:14" ht="12.75">
      <c r="A171">
        <v>4</v>
      </c>
      <c r="B171">
        <v>3</v>
      </c>
      <c r="C171">
        <v>6</v>
      </c>
      <c r="D171" s="122">
        <v>2004</v>
      </c>
      <c r="E171">
        <v>12</v>
      </c>
      <c r="F171">
        <v>0.2</v>
      </c>
      <c r="G171">
        <v>0.28</v>
      </c>
      <c r="H171">
        <v>0.03</v>
      </c>
      <c r="J171">
        <v>0.03</v>
      </c>
      <c r="K171">
        <v>4</v>
      </c>
      <c r="L171">
        <v>7</v>
      </c>
      <c r="M171">
        <v>4</v>
      </c>
      <c r="N171">
        <v>0.7142857142857143</v>
      </c>
    </row>
    <row r="172" spans="1:14" ht="12.75">
      <c r="A172">
        <v>4</v>
      </c>
      <c r="B172">
        <v>3</v>
      </c>
      <c r="C172">
        <v>6</v>
      </c>
      <c r="D172" s="122">
        <v>2004</v>
      </c>
      <c r="E172">
        <v>12</v>
      </c>
      <c r="F172">
        <v>0.14</v>
      </c>
      <c r="G172">
        <v>0.21</v>
      </c>
      <c r="H172">
        <v>0</v>
      </c>
      <c r="J172">
        <v>0</v>
      </c>
      <c r="K172">
        <v>7</v>
      </c>
      <c r="L172">
        <v>7</v>
      </c>
      <c r="M172">
        <v>4</v>
      </c>
      <c r="N172">
        <v>0.6666666666666667</v>
      </c>
    </row>
    <row r="173" spans="1:14" ht="12.75">
      <c r="A173">
        <v>4</v>
      </c>
      <c r="B173">
        <v>10</v>
      </c>
      <c r="C173">
        <v>6</v>
      </c>
      <c r="D173" s="122">
        <v>2004</v>
      </c>
      <c r="E173">
        <v>12</v>
      </c>
      <c r="F173">
        <v>0.3</v>
      </c>
      <c r="G173">
        <v>0.38</v>
      </c>
      <c r="H173">
        <v>0.04</v>
      </c>
      <c r="J173">
        <v>0.04</v>
      </c>
      <c r="K173">
        <v>5</v>
      </c>
      <c r="L173">
        <v>7</v>
      </c>
      <c r="M173">
        <v>5</v>
      </c>
      <c r="N173">
        <v>0.7894736842105263</v>
      </c>
    </row>
    <row r="174" spans="1:14" ht="12.75">
      <c r="A174">
        <v>4</v>
      </c>
      <c r="B174">
        <v>3</v>
      </c>
      <c r="C174">
        <v>6</v>
      </c>
      <c r="D174" s="122">
        <v>2004</v>
      </c>
      <c r="E174">
        <v>13</v>
      </c>
      <c r="F174">
        <v>0.25</v>
      </c>
      <c r="G174">
        <v>0.32</v>
      </c>
      <c r="H174">
        <v>0.14</v>
      </c>
      <c r="J174">
        <v>0.15</v>
      </c>
      <c r="K174">
        <v>3</v>
      </c>
      <c r="L174">
        <v>10</v>
      </c>
      <c r="M174">
        <v>3</v>
      </c>
      <c r="N174">
        <v>0.78125</v>
      </c>
    </row>
    <row r="175" spans="1:14" ht="12.75">
      <c r="A175">
        <v>4</v>
      </c>
      <c r="B175">
        <v>3</v>
      </c>
      <c r="C175">
        <v>6</v>
      </c>
      <c r="D175" s="122">
        <v>2004</v>
      </c>
      <c r="E175">
        <v>13</v>
      </c>
      <c r="F175">
        <v>0.21</v>
      </c>
      <c r="G175">
        <v>0.31</v>
      </c>
      <c r="H175">
        <v>0.09</v>
      </c>
      <c r="J175">
        <v>0.09</v>
      </c>
      <c r="K175">
        <v>4</v>
      </c>
      <c r="L175">
        <v>10</v>
      </c>
      <c r="M175">
        <v>3</v>
      </c>
      <c r="N175">
        <v>0.6774193548387096</v>
      </c>
    </row>
    <row r="176" spans="1:14" ht="12.75">
      <c r="A176">
        <v>4</v>
      </c>
      <c r="B176">
        <v>3</v>
      </c>
      <c r="C176">
        <v>6</v>
      </c>
      <c r="D176" s="122">
        <v>2004</v>
      </c>
      <c r="E176">
        <v>13</v>
      </c>
      <c r="F176">
        <v>0.24</v>
      </c>
      <c r="G176">
        <v>0.31</v>
      </c>
      <c r="H176">
        <v>0.09</v>
      </c>
      <c r="J176">
        <v>0.09</v>
      </c>
      <c r="K176">
        <v>3</v>
      </c>
      <c r="L176">
        <v>10</v>
      </c>
      <c r="M176">
        <v>3</v>
      </c>
      <c r="N176">
        <v>0.7741935483870968</v>
      </c>
    </row>
    <row r="177" spans="1:14" ht="12.75">
      <c r="A177">
        <v>4</v>
      </c>
      <c r="B177">
        <v>3</v>
      </c>
      <c r="C177">
        <v>6</v>
      </c>
      <c r="D177" s="122">
        <v>2004</v>
      </c>
      <c r="E177">
        <v>14</v>
      </c>
      <c r="F177">
        <v>0.32</v>
      </c>
      <c r="G177">
        <v>0.4</v>
      </c>
      <c r="H177">
        <v>0.15</v>
      </c>
      <c r="J177">
        <v>0.18</v>
      </c>
      <c r="K177">
        <v>5</v>
      </c>
      <c r="L177">
        <v>7</v>
      </c>
      <c r="M177">
        <v>3</v>
      </c>
      <c r="N177">
        <v>0.8</v>
      </c>
    </row>
    <row r="178" spans="1:14" ht="12.75">
      <c r="A178">
        <v>4</v>
      </c>
      <c r="B178">
        <v>3</v>
      </c>
      <c r="C178">
        <v>6</v>
      </c>
      <c r="D178" s="122">
        <v>2004</v>
      </c>
      <c r="E178">
        <v>14</v>
      </c>
      <c r="F178">
        <v>0.45</v>
      </c>
      <c r="G178">
        <v>0.53</v>
      </c>
      <c r="H178">
        <v>0.08</v>
      </c>
      <c r="J178">
        <v>0.19</v>
      </c>
      <c r="K178">
        <v>5</v>
      </c>
      <c r="L178">
        <v>7</v>
      </c>
      <c r="M178">
        <v>3</v>
      </c>
      <c r="N178">
        <v>0.8490566037735849</v>
      </c>
    </row>
    <row r="179" spans="1:14" ht="12.75">
      <c r="A179">
        <v>4</v>
      </c>
      <c r="B179">
        <v>3</v>
      </c>
      <c r="C179">
        <v>6</v>
      </c>
      <c r="D179" s="122">
        <v>2004</v>
      </c>
      <c r="E179">
        <v>16</v>
      </c>
      <c r="F179">
        <v>0.15</v>
      </c>
      <c r="G179">
        <v>0.19</v>
      </c>
      <c r="H179">
        <v>0.01</v>
      </c>
      <c r="J179">
        <v>0.01</v>
      </c>
      <c r="K179">
        <v>4</v>
      </c>
      <c r="L179">
        <v>7</v>
      </c>
      <c r="M179">
        <v>5</v>
      </c>
      <c r="N179">
        <v>0.7894736842105263</v>
      </c>
    </row>
    <row r="180" spans="1:14" ht="12.75">
      <c r="A180">
        <v>4</v>
      </c>
      <c r="B180">
        <v>3</v>
      </c>
      <c r="C180">
        <v>6</v>
      </c>
      <c r="D180" s="122">
        <v>2004</v>
      </c>
      <c r="E180">
        <v>16</v>
      </c>
      <c r="F180">
        <v>0.37</v>
      </c>
      <c r="G180">
        <v>0.47</v>
      </c>
      <c r="H180">
        <v>0.09</v>
      </c>
      <c r="J180">
        <v>0.27</v>
      </c>
      <c r="K180">
        <v>4</v>
      </c>
      <c r="L180">
        <v>7</v>
      </c>
      <c r="M180">
        <v>7</v>
      </c>
      <c r="N180">
        <v>0.7872340425531915</v>
      </c>
    </row>
    <row r="181" spans="1:14" ht="12.75">
      <c r="A181">
        <v>4</v>
      </c>
      <c r="B181">
        <v>3</v>
      </c>
      <c r="C181">
        <v>6</v>
      </c>
      <c r="D181" s="122">
        <v>2004</v>
      </c>
      <c r="E181">
        <v>16</v>
      </c>
      <c r="F181">
        <v>0.37</v>
      </c>
      <c r="G181">
        <v>0.47</v>
      </c>
      <c r="H181">
        <v>0.06</v>
      </c>
      <c r="J181">
        <v>0.27</v>
      </c>
      <c r="K181">
        <v>4</v>
      </c>
      <c r="L181">
        <v>7</v>
      </c>
      <c r="M181">
        <v>7</v>
      </c>
      <c r="N181">
        <v>0.7872340425531915</v>
      </c>
    </row>
    <row r="182" spans="1:14" ht="12.75">
      <c r="A182">
        <v>4</v>
      </c>
      <c r="B182">
        <v>3</v>
      </c>
      <c r="C182">
        <v>6</v>
      </c>
      <c r="D182" s="122">
        <v>2004</v>
      </c>
      <c r="E182">
        <v>16</v>
      </c>
      <c r="F182">
        <v>0.17</v>
      </c>
      <c r="G182">
        <v>0.23</v>
      </c>
      <c r="H182">
        <v>0</v>
      </c>
      <c r="J182">
        <v>0</v>
      </c>
      <c r="K182">
        <v>3</v>
      </c>
      <c r="L182">
        <v>7</v>
      </c>
      <c r="M182">
        <v>7</v>
      </c>
      <c r="N182">
        <v>0.7391304347826088</v>
      </c>
    </row>
    <row r="183" spans="1:14" ht="12.75">
      <c r="A183">
        <v>4</v>
      </c>
      <c r="B183">
        <v>3</v>
      </c>
      <c r="C183">
        <v>6</v>
      </c>
      <c r="D183" s="122">
        <v>2004</v>
      </c>
      <c r="E183">
        <v>16</v>
      </c>
      <c r="F183">
        <v>0.12</v>
      </c>
      <c r="G183">
        <v>0.16</v>
      </c>
      <c r="H183">
        <v>0.03</v>
      </c>
      <c r="J183">
        <v>0.03</v>
      </c>
      <c r="K183">
        <v>4</v>
      </c>
      <c r="L183">
        <v>7</v>
      </c>
      <c r="M183">
        <v>7</v>
      </c>
      <c r="N183">
        <v>0.75</v>
      </c>
    </row>
    <row r="184" spans="1:14" ht="12.75">
      <c r="A184">
        <v>4</v>
      </c>
      <c r="B184">
        <v>11</v>
      </c>
      <c r="C184">
        <v>6</v>
      </c>
      <c r="D184" s="122">
        <v>2004</v>
      </c>
      <c r="E184">
        <v>16</v>
      </c>
      <c r="F184">
        <v>0.39</v>
      </c>
      <c r="G184">
        <v>0.48</v>
      </c>
      <c r="H184">
        <v>0.04</v>
      </c>
      <c r="J184">
        <v>0.49</v>
      </c>
      <c r="K184">
        <v>3</v>
      </c>
      <c r="L184">
        <v>7</v>
      </c>
      <c r="M184">
        <v>3</v>
      </c>
      <c r="N184">
        <v>0.8125</v>
      </c>
    </row>
    <row r="185" spans="1:14" ht="12.75">
      <c r="A185">
        <v>4</v>
      </c>
      <c r="B185">
        <v>11</v>
      </c>
      <c r="C185">
        <v>6</v>
      </c>
      <c r="D185" s="122">
        <v>2004</v>
      </c>
      <c r="E185">
        <v>16</v>
      </c>
      <c r="F185">
        <v>0.28</v>
      </c>
      <c r="G185">
        <v>0.37</v>
      </c>
      <c r="H185">
        <v>0.06</v>
      </c>
      <c r="J185">
        <v>0.52</v>
      </c>
      <c r="K185">
        <v>4</v>
      </c>
      <c r="L185">
        <v>7</v>
      </c>
      <c r="M185">
        <v>3</v>
      </c>
      <c r="N185">
        <v>0.7567567567567568</v>
      </c>
    </row>
    <row r="186" spans="1:14" ht="12.75">
      <c r="A186">
        <v>4</v>
      </c>
      <c r="B186">
        <v>4</v>
      </c>
      <c r="C186">
        <v>6</v>
      </c>
      <c r="D186" s="122">
        <v>2004</v>
      </c>
      <c r="E186">
        <v>17</v>
      </c>
      <c r="F186">
        <v>0.32</v>
      </c>
      <c r="G186">
        <v>0.36</v>
      </c>
      <c r="H186">
        <v>0.04</v>
      </c>
      <c r="J186">
        <v>0.04</v>
      </c>
      <c r="K186">
        <v>4</v>
      </c>
      <c r="L186">
        <v>7</v>
      </c>
      <c r="M186">
        <v>3</v>
      </c>
      <c r="N186">
        <v>0.888888888888889</v>
      </c>
    </row>
    <row r="187" spans="1:14" ht="12.75">
      <c r="A187">
        <v>4</v>
      </c>
      <c r="B187">
        <v>11</v>
      </c>
      <c r="C187">
        <v>6</v>
      </c>
      <c r="D187" s="122">
        <v>2004</v>
      </c>
      <c r="E187">
        <v>17</v>
      </c>
      <c r="F187">
        <v>0.5</v>
      </c>
      <c r="G187">
        <v>0.57</v>
      </c>
      <c r="H187">
        <v>0.04</v>
      </c>
      <c r="J187">
        <v>0.02</v>
      </c>
      <c r="K187">
        <v>4</v>
      </c>
      <c r="L187">
        <v>7</v>
      </c>
      <c r="M187">
        <v>5</v>
      </c>
      <c r="N187">
        <v>0.8771929824561404</v>
      </c>
    </row>
    <row r="188" spans="1:14" ht="12.75">
      <c r="A188">
        <v>4</v>
      </c>
      <c r="B188">
        <v>4</v>
      </c>
      <c r="C188">
        <v>6</v>
      </c>
      <c r="D188" s="122">
        <v>2004</v>
      </c>
      <c r="E188">
        <v>18</v>
      </c>
      <c r="F188">
        <v>0.25</v>
      </c>
      <c r="G188">
        <v>0.29</v>
      </c>
      <c r="H188">
        <v>0</v>
      </c>
      <c r="J188">
        <v>0.05</v>
      </c>
      <c r="K188">
        <v>4</v>
      </c>
      <c r="L188">
        <v>7</v>
      </c>
      <c r="M188">
        <v>5</v>
      </c>
      <c r="N188">
        <v>0.8620689655172414</v>
      </c>
    </row>
    <row r="189" spans="1:14" ht="12.75">
      <c r="A189">
        <v>4</v>
      </c>
      <c r="B189">
        <v>2</v>
      </c>
      <c r="C189">
        <v>6</v>
      </c>
      <c r="D189" s="122">
        <v>2005</v>
      </c>
      <c r="E189">
        <v>11</v>
      </c>
      <c r="F189">
        <v>0.19</v>
      </c>
      <c r="G189">
        <v>0.3</v>
      </c>
      <c r="H189">
        <v>0.02</v>
      </c>
      <c r="J189">
        <v>0.02</v>
      </c>
      <c r="K189">
        <v>4</v>
      </c>
      <c r="L189">
        <v>7</v>
      </c>
      <c r="M189">
        <v>3</v>
      </c>
      <c r="N189">
        <v>0.6333333333333334</v>
      </c>
    </row>
    <row r="190" spans="1:14" ht="12.75">
      <c r="A190">
        <v>4</v>
      </c>
      <c r="B190">
        <v>14</v>
      </c>
      <c r="C190">
        <v>6</v>
      </c>
      <c r="D190" s="122">
        <v>2005</v>
      </c>
      <c r="E190">
        <v>11</v>
      </c>
      <c r="F190">
        <v>0.28</v>
      </c>
      <c r="G190">
        <v>0.42</v>
      </c>
      <c r="H190">
        <v>0</v>
      </c>
      <c r="J190">
        <v>0.2</v>
      </c>
      <c r="K190">
        <v>4</v>
      </c>
      <c r="L190">
        <v>7</v>
      </c>
      <c r="M190">
        <v>3</v>
      </c>
      <c r="N190">
        <v>0.6666666666666667</v>
      </c>
    </row>
    <row r="191" spans="1:14" ht="12.75">
      <c r="A191">
        <v>4</v>
      </c>
      <c r="B191">
        <v>14</v>
      </c>
      <c r="C191">
        <v>6</v>
      </c>
      <c r="D191" s="122">
        <v>2005</v>
      </c>
      <c r="E191">
        <v>11</v>
      </c>
      <c r="F191">
        <v>0.44</v>
      </c>
      <c r="G191">
        <v>0.57</v>
      </c>
      <c r="H191">
        <v>0.04</v>
      </c>
      <c r="J191">
        <v>0.02</v>
      </c>
      <c r="K191">
        <v>4</v>
      </c>
      <c r="L191">
        <v>7</v>
      </c>
      <c r="M191">
        <v>3</v>
      </c>
      <c r="N191">
        <v>0.7719298245614036</v>
      </c>
    </row>
    <row r="192" spans="1:14" ht="12.75">
      <c r="A192">
        <v>4</v>
      </c>
      <c r="B192">
        <v>14</v>
      </c>
      <c r="C192">
        <v>6</v>
      </c>
      <c r="D192" s="122">
        <v>2005</v>
      </c>
      <c r="E192">
        <v>11</v>
      </c>
      <c r="F192">
        <v>0.44</v>
      </c>
      <c r="G192">
        <v>0.57</v>
      </c>
      <c r="H192">
        <v>0.04</v>
      </c>
      <c r="J192">
        <v>0.02</v>
      </c>
      <c r="K192">
        <v>4</v>
      </c>
      <c r="L192">
        <v>7</v>
      </c>
      <c r="M192">
        <v>3</v>
      </c>
      <c r="N192">
        <v>0.7719298245614036</v>
      </c>
    </row>
    <row r="193" spans="1:14" ht="12.75">
      <c r="A193">
        <v>4</v>
      </c>
      <c r="B193">
        <v>14</v>
      </c>
      <c r="C193">
        <v>6</v>
      </c>
      <c r="D193" s="122">
        <v>2005</v>
      </c>
      <c r="E193">
        <v>11</v>
      </c>
      <c r="F193">
        <v>0.42</v>
      </c>
      <c r="G193">
        <v>0.55</v>
      </c>
      <c r="H193">
        <v>0.02</v>
      </c>
      <c r="J193">
        <v>0.04</v>
      </c>
      <c r="K193">
        <v>4</v>
      </c>
      <c r="L193">
        <v>7</v>
      </c>
      <c r="M193">
        <v>3</v>
      </c>
      <c r="N193">
        <v>0.7636363636363636</v>
      </c>
    </row>
    <row r="194" spans="1:14" ht="12.75">
      <c r="A194">
        <v>4</v>
      </c>
      <c r="B194">
        <v>14</v>
      </c>
      <c r="C194">
        <v>6</v>
      </c>
      <c r="D194" s="122">
        <v>2005</v>
      </c>
      <c r="E194">
        <v>11</v>
      </c>
      <c r="F194">
        <v>0.4</v>
      </c>
      <c r="G194">
        <v>0.45</v>
      </c>
      <c r="H194">
        <v>0.02</v>
      </c>
      <c r="J194">
        <v>0.02</v>
      </c>
      <c r="K194">
        <v>4</v>
      </c>
      <c r="L194">
        <v>7</v>
      </c>
      <c r="M194">
        <v>3</v>
      </c>
      <c r="N194">
        <v>0.888888888888889</v>
      </c>
    </row>
    <row r="195" spans="1:14" ht="12.75">
      <c r="A195">
        <v>4</v>
      </c>
      <c r="B195">
        <v>14</v>
      </c>
      <c r="C195">
        <v>6</v>
      </c>
      <c r="D195" s="122">
        <v>2005</v>
      </c>
      <c r="E195">
        <v>11</v>
      </c>
      <c r="F195">
        <v>0.68</v>
      </c>
      <c r="G195">
        <v>0.72</v>
      </c>
      <c r="H195">
        <v>0.02</v>
      </c>
      <c r="J195">
        <v>0.02</v>
      </c>
      <c r="L195">
        <v>7</v>
      </c>
      <c r="M195">
        <v>3</v>
      </c>
      <c r="N195">
        <v>0.9444444444444445</v>
      </c>
    </row>
    <row r="196" spans="1:14" ht="12.75">
      <c r="A196">
        <v>4</v>
      </c>
      <c r="B196">
        <v>14</v>
      </c>
      <c r="C196">
        <v>6</v>
      </c>
      <c r="D196" s="122">
        <v>2005</v>
      </c>
      <c r="E196">
        <v>11</v>
      </c>
      <c r="F196">
        <v>0.38</v>
      </c>
      <c r="G196">
        <v>0.43</v>
      </c>
      <c r="H196">
        <v>0.03</v>
      </c>
      <c r="J196">
        <v>0.03</v>
      </c>
      <c r="K196">
        <v>4</v>
      </c>
      <c r="L196">
        <v>7</v>
      </c>
      <c r="M196">
        <v>3</v>
      </c>
      <c r="N196">
        <v>0.8837209302325582</v>
      </c>
    </row>
    <row r="197" spans="1:14" ht="12.75">
      <c r="A197">
        <v>4</v>
      </c>
      <c r="B197">
        <v>14</v>
      </c>
      <c r="C197">
        <v>6</v>
      </c>
      <c r="D197" s="122">
        <v>2005</v>
      </c>
      <c r="E197">
        <v>11</v>
      </c>
      <c r="F197">
        <v>0.37</v>
      </c>
      <c r="G197">
        <v>0.41</v>
      </c>
      <c r="H197">
        <v>0</v>
      </c>
      <c r="J197">
        <v>0.01</v>
      </c>
      <c r="K197">
        <v>4</v>
      </c>
      <c r="L197">
        <v>7</v>
      </c>
      <c r="M197">
        <v>3</v>
      </c>
      <c r="N197">
        <v>0.9024390243902439</v>
      </c>
    </row>
    <row r="198" spans="1:14" ht="12.75">
      <c r="A198">
        <v>4</v>
      </c>
      <c r="B198">
        <v>14</v>
      </c>
      <c r="C198">
        <v>6</v>
      </c>
      <c r="D198" s="122">
        <v>2005</v>
      </c>
      <c r="E198">
        <v>11</v>
      </c>
      <c r="F198">
        <v>0.71</v>
      </c>
      <c r="G198">
        <v>0.77</v>
      </c>
      <c r="H198">
        <v>0</v>
      </c>
      <c r="J198">
        <v>0</v>
      </c>
      <c r="K198">
        <v>3</v>
      </c>
      <c r="L198">
        <v>7</v>
      </c>
      <c r="M198">
        <v>3</v>
      </c>
      <c r="N198">
        <v>0.922077922077922</v>
      </c>
    </row>
    <row r="199" spans="1:13" ht="12.75">
      <c r="A199">
        <v>4</v>
      </c>
      <c r="B199">
        <v>14</v>
      </c>
      <c r="C199">
        <v>6</v>
      </c>
      <c r="D199" s="122">
        <v>2005</v>
      </c>
      <c r="E199">
        <v>11</v>
      </c>
      <c r="F199">
        <v>0.91</v>
      </c>
      <c r="G199">
        <v>0.86</v>
      </c>
      <c r="H199">
        <v>0</v>
      </c>
      <c r="J199">
        <v>0</v>
      </c>
      <c r="K199">
        <v>4</v>
      </c>
      <c r="L199">
        <v>7</v>
      </c>
      <c r="M199">
        <v>3</v>
      </c>
    </row>
    <row r="200" spans="1:14" ht="12.75">
      <c r="A200">
        <v>4</v>
      </c>
      <c r="B200">
        <v>15</v>
      </c>
      <c r="C200">
        <v>6</v>
      </c>
      <c r="D200" s="122">
        <v>2005</v>
      </c>
      <c r="E200">
        <v>13</v>
      </c>
      <c r="F200">
        <v>0.35</v>
      </c>
      <c r="G200">
        <v>0.41</v>
      </c>
      <c r="H200">
        <v>0.05</v>
      </c>
      <c r="J200">
        <v>0.2</v>
      </c>
      <c r="K200">
        <v>4</v>
      </c>
      <c r="L200">
        <v>5</v>
      </c>
      <c r="M200">
        <v>3</v>
      </c>
      <c r="N200">
        <v>0.8536585365853658</v>
      </c>
    </row>
    <row r="201" spans="1:14" ht="12.75">
      <c r="A201">
        <v>4</v>
      </c>
      <c r="B201">
        <v>15</v>
      </c>
      <c r="C201">
        <v>6</v>
      </c>
      <c r="D201" s="122">
        <v>2005</v>
      </c>
      <c r="E201">
        <v>13</v>
      </c>
      <c r="F201">
        <v>0.29</v>
      </c>
      <c r="G201">
        <v>0.34</v>
      </c>
      <c r="H201">
        <v>0.04</v>
      </c>
      <c r="J201">
        <v>0.02</v>
      </c>
      <c r="K201">
        <v>4</v>
      </c>
      <c r="L201">
        <v>5</v>
      </c>
      <c r="M201">
        <v>3</v>
      </c>
      <c r="N201">
        <v>0.8529411764705881</v>
      </c>
    </row>
    <row r="202" spans="1:14" ht="12.75">
      <c r="A202">
        <v>4</v>
      </c>
      <c r="B202">
        <v>2</v>
      </c>
      <c r="C202">
        <v>6</v>
      </c>
      <c r="D202" s="122">
        <v>2005</v>
      </c>
      <c r="E202">
        <v>16</v>
      </c>
      <c r="F202">
        <v>0.5</v>
      </c>
      <c r="G202">
        <v>0.55</v>
      </c>
      <c r="H202">
        <v>0.05</v>
      </c>
      <c r="J202">
        <v>0.05</v>
      </c>
      <c r="K202">
        <v>4</v>
      </c>
      <c r="L202">
        <v>7</v>
      </c>
      <c r="M202">
        <v>4</v>
      </c>
      <c r="N202">
        <v>0.9090909090909091</v>
      </c>
    </row>
    <row r="203" spans="1:14" ht="12.75">
      <c r="A203">
        <v>4</v>
      </c>
      <c r="B203">
        <v>4</v>
      </c>
      <c r="C203">
        <v>6</v>
      </c>
      <c r="D203" s="122">
        <v>2005</v>
      </c>
      <c r="E203">
        <v>16</v>
      </c>
      <c r="F203">
        <v>0.67</v>
      </c>
      <c r="G203">
        <v>0.76</v>
      </c>
      <c r="H203">
        <v>0.25</v>
      </c>
      <c r="J203">
        <v>0.08</v>
      </c>
      <c r="K203">
        <v>5</v>
      </c>
      <c r="L203">
        <v>7</v>
      </c>
      <c r="M203">
        <v>7</v>
      </c>
      <c r="N203">
        <v>0.8815789473684211</v>
      </c>
    </row>
    <row r="204" spans="1:14" ht="12.75">
      <c r="A204">
        <v>4</v>
      </c>
      <c r="B204">
        <v>4</v>
      </c>
      <c r="C204">
        <v>6</v>
      </c>
      <c r="D204" s="122">
        <v>2005</v>
      </c>
      <c r="E204">
        <v>16</v>
      </c>
      <c r="F204">
        <v>0.64</v>
      </c>
      <c r="G204">
        <v>0.74</v>
      </c>
      <c r="H204">
        <v>0.05</v>
      </c>
      <c r="J204">
        <v>0.05</v>
      </c>
      <c r="K204">
        <v>5</v>
      </c>
      <c r="L204">
        <v>7</v>
      </c>
      <c r="M204">
        <v>7</v>
      </c>
      <c r="N204">
        <v>0.8648648648648649</v>
      </c>
    </row>
    <row r="205" spans="1:14" ht="12.75">
      <c r="A205">
        <v>4</v>
      </c>
      <c r="B205">
        <v>4</v>
      </c>
      <c r="C205">
        <v>6</v>
      </c>
      <c r="D205" s="122">
        <v>2005</v>
      </c>
      <c r="E205">
        <v>16</v>
      </c>
      <c r="F205">
        <v>0.59</v>
      </c>
      <c r="G205">
        <v>0.64</v>
      </c>
      <c r="H205">
        <v>0.07</v>
      </c>
      <c r="J205">
        <v>0.05</v>
      </c>
      <c r="K205">
        <v>5</v>
      </c>
      <c r="L205">
        <v>7</v>
      </c>
      <c r="M205">
        <v>7</v>
      </c>
      <c r="N205">
        <v>0.921875</v>
      </c>
    </row>
    <row r="206" spans="1:14" ht="12.75">
      <c r="A206">
        <v>4</v>
      </c>
      <c r="B206">
        <v>4</v>
      </c>
      <c r="C206">
        <v>6</v>
      </c>
      <c r="D206" s="122">
        <v>2005</v>
      </c>
      <c r="E206">
        <v>16</v>
      </c>
      <c r="F206">
        <v>0.71</v>
      </c>
      <c r="G206">
        <v>0.76</v>
      </c>
      <c r="H206">
        <v>0.25</v>
      </c>
      <c r="J206">
        <v>0.08</v>
      </c>
      <c r="K206">
        <v>5</v>
      </c>
      <c r="L206">
        <v>7</v>
      </c>
      <c r="M206">
        <v>7</v>
      </c>
      <c r="N206">
        <v>0.9342105263157894</v>
      </c>
    </row>
    <row r="207" spans="1:14" ht="12.75">
      <c r="A207">
        <v>4</v>
      </c>
      <c r="B207">
        <v>4</v>
      </c>
      <c r="C207">
        <v>6</v>
      </c>
      <c r="D207" s="122">
        <v>2005</v>
      </c>
      <c r="E207">
        <v>16</v>
      </c>
      <c r="F207">
        <v>0.63</v>
      </c>
      <c r="G207">
        <v>0.69</v>
      </c>
      <c r="H207">
        <v>0.1</v>
      </c>
      <c r="J207">
        <v>0.05</v>
      </c>
      <c r="K207">
        <v>4</v>
      </c>
      <c r="L207">
        <v>7</v>
      </c>
      <c r="M207">
        <v>7</v>
      </c>
      <c r="N207">
        <v>0.9130434782608696</v>
      </c>
    </row>
    <row r="208" spans="1:14" ht="12.75">
      <c r="A208">
        <v>4</v>
      </c>
      <c r="B208">
        <v>14</v>
      </c>
      <c r="C208">
        <v>6</v>
      </c>
      <c r="D208" s="122">
        <v>2005</v>
      </c>
      <c r="E208">
        <v>16</v>
      </c>
      <c r="F208">
        <v>0.73</v>
      </c>
      <c r="G208">
        <v>0.79</v>
      </c>
      <c r="H208">
        <v>0.02</v>
      </c>
      <c r="J208">
        <v>0.02</v>
      </c>
      <c r="K208">
        <v>3</v>
      </c>
      <c r="L208">
        <v>7</v>
      </c>
      <c r="M208">
        <v>3</v>
      </c>
      <c r="N208">
        <v>0.9240506329113923</v>
      </c>
    </row>
    <row r="209" spans="1:14" ht="12.75">
      <c r="A209">
        <v>4</v>
      </c>
      <c r="B209">
        <v>14</v>
      </c>
      <c r="C209">
        <v>6</v>
      </c>
      <c r="D209" s="122">
        <v>2005</v>
      </c>
      <c r="E209">
        <v>16</v>
      </c>
      <c r="F209">
        <v>0.86</v>
      </c>
      <c r="G209">
        <v>0.98</v>
      </c>
      <c r="H209">
        <v>0.03</v>
      </c>
      <c r="J209">
        <v>0.04</v>
      </c>
      <c r="K209">
        <v>5</v>
      </c>
      <c r="L209">
        <v>7</v>
      </c>
      <c r="M209">
        <v>3</v>
      </c>
      <c r="N209">
        <v>0.8775510204081632</v>
      </c>
    </row>
    <row r="210" spans="1:14" ht="12.75">
      <c r="A210">
        <v>4</v>
      </c>
      <c r="B210">
        <v>2</v>
      </c>
      <c r="C210">
        <v>6</v>
      </c>
      <c r="D210" s="122">
        <v>2005</v>
      </c>
      <c r="E210">
        <v>19</v>
      </c>
      <c r="F210">
        <v>0.58</v>
      </c>
      <c r="G210">
        <v>0.68</v>
      </c>
      <c r="H210">
        <v>0</v>
      </c>
      <c r="J210">
        <v>0</v>
      </c>
      <c r="K210">
        <v>4</v>
      </c>
      <c r="L210">
        <v>7</v>
      </c>
      <c r="N210">
        <v>0.8529411764705881</v>
      </c>
    </row>
    <row r="211" spans="1:14" ht="12.75">
      <c r="A211">
        <v>4</v>
      </c>
      <c r="B211">
        <v>10</v>
      </c>
      <c r="C211">
        <v>6</v>
      </c>
      <c r="D211" s="122">
        <v>2006</v>
      </c>
      <c r="E211">
        <v>11</v>
      </c>
      <c r="F211">
        <v>0.38</v>
      </c>
      <c r="G211">
        <v>0.38</v>
      </c>
      <c r="H211">
        <v>0</v>
      </c>
      <c r="J211">
        <v>0</v>
      </c>
      <c r="K211">
        <v>9</v>
      </c>
      <c r="L211">
        <v>3</v>
      </c>
      <c r="N211">
        <v>1</v>
      </c>
    </row>
    <row r="212" spans="1:14" ht="12.75">
      <c r="A212">
        <v>4</v>
      </c>
      <c r="B212">
        <v>10</v>
      </c>
      <c r="C212">
        <v>6</v>
      </c>
      <c r="D212" s="122">
        <v>2006</v>
      </c>
      <c r="E212">
        <v>11</v>
      </c>
      <c r="F212">
        <v>0.2</v>
      </c>
      <c r="G212">
        <v>0.35</v>
      </c>
      <c r="H212">
        <v>0.05</v>
      </c>
      <c r="J212">
        <v>0.04</v>
      </c>
      <c r="K212">
        <v>6</v>
      </c>
      <c r="L212">
        <v>3</v>
      </c>
      <c r="N212">
        <v>0.5714285714285715</v>
      </c>
    </row>
    <row r="213" spans="1:12" ht="12.75">
      <c r="A213">
        <v>4</v>
      </c>
      <c r="B213">
        <v>15</v>
      </c>
      <c r="C213">
        <v>6</v>
      </c>
      <c r="D213" s="122">
        <v>2006</v>
      </c>
      <c r="E213">
        <v>11</v>
      </c>
      <c r="F213">
        <v>0.3</v>
      </c>
      <c r="H213">
        <v>0</v>
      </c>
      <c r="L213">
        <v>3</v>
      </c>
    </row>
    <row r="214" spans="1:14" ht="12.75">
      <c r="A214">
        <v>4</v>
      </c>
      <c r="B214">
        <v>15</v>
      </c>
      <c r="C214">
        <v>6</v>
      </c>
      <c r="D214" s="122">
        <v>2006</v>
      </c>
      <c r="E214">
        <v>11</v>
      </c>
      <c r="F214">
        <v>0.3</v>
      </c>
      <c r="G214">
        <v>0.4</v>
      </c>
      <c r="H214">
        <v>0.2</v>
      </c>
      <c r="J214">
        <v>0.05</v>
      </c>
      <c r="K214">
        <v>4</v>
      </c>
      <c r="L214">
        <v>1</v>
      </c>
      <c r="N214">
        <v>0.75</v>
      </c>
    </row>
    <row r="215" spans="1:14" ht="12.75">
      <c r="A215">
        <v>4</v>
      </c>
      <c r="B215">
        <v>15</v>
      </c>
      <c r="C215">
        <v>6</v>
      </c>
      <c r="D215" s="122">
        <v>2006</v>
      </c>
      <c r="E215">
        <v>17</v>
      </c>
      <c r="F215">
        <v>0.22</v>
      </c>
      <c r="G215">
        <v>0.28</v>
      </c>
      <c r="H215">
        <v>0</v>
      </c>
      <c r="J215">
        <v>0</v>
      </c>
      <c r="K215">
        <v>4</v>
      </c>
      <c r="L215">
        <v>3</v>
      </c>
      <c r="N215">
        <v>0.7857142857142857</v>
      </c>
    </row>
    <row r="216" spans="1:14" ht="12.75">
      <c r="A216">
        <v>5</v>
      </c>
      <c r="B216">
        <v>27</v>
      </c>
      <c r="D216" s="122">
        <v>2003</v>
      </c>
      <c r="E216">
        <v>28</v>
      </c>
      <c r="F216">
        <v>0.21</v>
      </c>
      <c r="G216">
        <v>0.31</v>
      </c>
      <c r="H216">
        <v>0</v>
      </c>
      <c r="J216">
        <v>0</v>
      </c>
      <c r="K216">
        <v>4</v>
      </c>
      <c r="L216">
        <v>6</v>
      </c>
      <c r="M216">
        <v>3</v>
      </c>
      <c r="N216">
        <v>0.6774193548387096</v>
      </c>
    </row>
    <row r="217" spans="1:14" ht="12.75">
      <c r="A217">
        <v>5</v>
      </c>
      <c r="B217">
        <v>22</v>
      </c>
      <c r="C217">
        <v>5</v>
      </c>
      <c r="D217" s="122">
        <v>2003</v>
      </c>
      <c r="E217">
        <v>21</v>
      </c>
      <c r="F217">
        <v>0.21</v>
      </c>
      <c r="G217">
        <v>0.28</v>
      </c>
      <c r="H217">
        <v>0</v>
      </c>
      <c r="J217">
        <v>0.05</v>
      </c>
      <c r="K217">
        <v>3</v>
      </c>
      <c r="L217">
        <v>7</v>
      </c>
      <c r="M217">
        <v>5</v>
      </c>
      <c r="N217">
        <v>0.75</v>
      </c>
    </row>
    <row r="218" spans="1:14" ht="12.75">
      <c r="A218">
        <v>5</v>
      </c>
      <c r="B218">
        <v>27</v>
      </c>
      <c r="C218">
        <v>5</v>
      </c>
      <c r="D218" s="122">
        <v>2003</v>
      </c>
      <c r="E218">
        <v>21</v>
      </c>
      <c r="F218">
        <v>0.22</v>
      </c>
      <c r="G218">
        <v>0.26</v>
      </c>
      <c r="H218">
        <v>0.02</v>
      </c>
      <c r="J218">
        <v>0.02</v>
      </c>
      <c r="K218">
        <v>6</v>
      </c>
      <c r="L218">
        <v>7</v>
      </c>
      <c r="M218">
        <v>5</v>
      </c>
      <c r="N218">
        <v>0.8461538461538461</v>
      </c>
    </row>
    <row r="219" spans="1:14" ht="12.75">
      <c r="A219">
        <v>5</v>
      </c>
      <c r="B219">
        <v>27</v>
      </c>
      <c r="C219">
        <v>5</v>
      </c>
      <c r="D219" s="122">
        <v>2003</v>
      </c>
      <c r="E219">
        <v>21</v>
      </c>
      <c r="F219">
        <v>0.3</v>
      </c>
      <c r="G219">
        <v>0.31</v>
      </c>
      <c r="H219">
        <v>0.02</v>
      </c>
      <c r="J219">
        <v>0.02</v>
      </c>
      <c r="K219">
        <v>3</v>
      </c>
      <c r="L219">
        <v>7</v>
      </c>
      <c r="M219">
        <v>5</v>
      </c>
      <c r="N219">
        <v>0.9677419354838709</v>
      </c>
    </row>
    <row r="220" spans="1:14" ht="12.75">
      <c r="A220">
        <v>5</v>
      </c>
      <c r="B220">
        <v>22</v>
      </c>
      <c r="C220">
        <v>5</v>
      </c>
      <c r="D220" s="122">
        <v>2003</v>
      </c>
      <c r="E220">
        <v>22</v>
      </c>
      <c r="F220">
        <v>0.45</v>
      </c>
      <c r="G220">
        <v>0.5</v>
      </c>
      <c r="H220">
        <v>0</v>
      </c>
      <c r="J220">
        <v>0</v>
      </c>
      <c r="K220">
        <v>3</v>
      </c>
      <c r="L220">
        <v>7</v>
      </c>
      <c r="M220">
        <v>5</v>
      </c>
      <c r="N220">
        <v>0.9</v>
      </c>
    </row>
    <row r="221" spans="1:14" ht="12.75">
      <c r="A221">
        <v>5</v>
      </c>
      <c r="B221">
        <v>29</v>
      </c>
      <c r="C221">
        <v>5</v>
      </c>
      <c r="D221" s="122">
        <v>2003</v>
      </c>
      <c r="E221">
        <v>24</v>
      </c>
      <c r="F221">
        <v>0.32</v>
      </c>
      <c r="G221">
        <v>0.39</v>
      </c>
      <c r="H221">
        <v>0.04</v>
      </c>
      <c r="J221">
        <v>0.12</v>
      </c>
      <c r="K221">
        <v>4</v>
      </c>
      <c r="L221">
        <v>7</v>
      </c>
      <c r="M221">
        <v>3</v>
      </c>
      <c r="N221">
        <v>0.8205128205128205</v>
      </c>
    </row>
    <row r="222" spans="1:14" ht="12.75">
      <c r="A222">
        <v>5</v>
      </c>
      <c r="B222">
        <v>28</v>
      </c>
      <c r="C222">
        <v>5</v>
      </c>
      <c r="D222" s="122">
        <v>2003</v>
      </c>
      <c r="E222">
        <v>26</v>
      </c>
      <c r="F222">
        <v>0.64</v>
      </c>
      <c r="G222">
        <v>0.68</v>
      </c>
      <c r="H222">
        <v>0.05</v>
      </c>
      <c r="J222">
        <v>0.11</v>
      </c>
      <c r="K222">
        <v>4</v>
      </c>
      <c r="L222">
        <v>7</v>
      </c>
      <c r="M222">
        <v>5</v>
      </c>
      <c r="N222">
        <v>0.9411764705882353</v>
      </c>
    </row>
    <row r="223" spans="1:14" ht="12.75">
      <c r="A223">
        <v>5</v>
      </c>
      <c r="B223">
        <v>28</v>
      </c>
      <c r="C223">
        <v>5</v>
      </c>
      <c r="D223" s="122">
        <v>2003</v>
      </c>
      <c r="E223">
        <v>26</v>
      </c>
      <c r="F223">
        <v>0.4</v>
      </c>
      <c r="G223">
        <v>0.52</v>
      </c>
      <c r="H223">
        <v>0</v>
      </c>
      <c r="J223">
        <v>0.03</v>
      </c>
      <c r="K223">
        <v>4</v>
      </c>
      <c r="L223">
        <v>7</v>
      </c>
      <c r="M223">
        <v>5</v>
      </c>
      <c r="N223">
        <v>0.7692307692307693</v>
      </c>
    </row>
    <row r="224" spans="1:14" ht="12.75">
      <c r="A224">
        <v>5</v>
      </c>
      <c r="B224">
        <v>22</v>
      </c>
      <c r="C224">
        <v>5</v>
      </c>
      <c r="D224" s="122">
        <v>2003</v>
      </c>
      <c r="E224">
        <v>27</v>
      </c>
      <c r="F224">
        <v>0.26</v>
      </c>
      <c r="G224">
        <v>0.29</v>
      </c>
      <c r="H224">
        <v>0.02</v>
      </c>
      <c r="J224">
        <v>0.05</v>
      </c>
      <c r="K224">
        <v>4</v>
      </c>
      <c r="L224">
        <v>7</v>
      </c>
      <c r="M224">
        <v>3</v>
      </c>
      <c r="N224">
        <v>0.8965517241379312</v>
      </c>
    </row>
    <row r="225" spans="1:13" ht="12.75">
      <c r="A225">
        <v>5</v>
      </c>
      <c r="B225">
        <v>22</v>
      </c>
      <c r="C225">
        <v>5</v>
      </c>
      <c r="D225" s="122">
        <v>2003</v>
      </c>
      <c r="E225">
        <v>27</v>
      </c>
      <c r="F225">
        <v>0.52</v>
      </c>
      <c r="G225">
        <v>0.49</v>
      </c>
      <c r="H225">
        <v>0.01</v>
      </c>
      <c r="J225">
        <v>0.04</v>
      </c>
      <c r="K225">
        <v>4</v>
      </c>
      <c r="L225">
        <v>7</v>
      </c>
      <c r="M225">
        <v>3</v>
      </c>
    </row>
    <row r="226" spans="1:14" ht="12.75">
      <c r="A226">
        <v>5</v>
      </c>
      <c r="B226">
        <v>22</v>
      </c>
      <c r="C226">
        <v>5</v>
      </c>
      <c r="D226" s="122">
        <v>2003</v>
      </c>
      <c r="E226">
        <v>27</v>
      </c>
      <c r="F226">
        <v>0.43</v>
      </c>
      <c r="G226">
        <v>0.54</v>
      </c>
      <c r="H226">
        <v>0</v>
      </c>
      <c r="J226">
        <v>0</v>
      </c>
      <c r="K226">
        <v>4</v>
      </c>
      <c r="L226">
        <v>6</v>
      </c>
      <c r="M226">
        <v>3</v>
      </c>
      <c r="N226">
        <v>0.7962962962962963</v>
      </c>
    </row>
    <row r="227" spans="1:14" ht="12.75">
      <c r="A227">
        <v>5</v>
      </c>
      <c r="B227">
        <v>22</v>
      </c>
      <c r="C227">
        <v>5</v>
      </c>
      <c r="D227" s="122">
        <v>2003</v>
      </c>
      <c r="E227">
        <v>27</v>
      </c>
      <c r="F227">
        <v>0.3</v>
      </c>
      <c r="G227">
        <v>0.42</v>
      </c>
      <c r="H227">
        <v>0</v>
      </c>
      <c r="J227">
        <v>0</v>
      </c>
      <c r="K227">
        <v>4</v>
      </c>
      <c r="L227">
        <v>6</v>
      </c>
      <c r="M227">
        <v>3</v>
      </c>
      <c r="N227">
        <v>0.7142857142857143</v>
      </c>
    </row>
    <row r="228" spans="1:14" ht="12.75">
      <c r="A228">
        <v>5</v>
      </c>
      <c r="B228">
        <v>22</v>
      </c>
      <c r="C228">
        <v>5</v>
      </c>
      <c r="D228" s="122">
        <v>2003</v>
      </c>
      <c r="E228">
        <v>27</v>
      </c>
      <c r="F228">
        <v>0.23</v>
      </c>
      <c r="G228">
        <v>0.26</v>
      </c>
      <c r="H228">
        <v>0</v>
      </c>
      <c r="J228">
        <v>0</v>
      </c>
      <c r="K228">
        <v>4</v>
      </c>
      <c r="L228">
        <v>7</v>
      </c>
      <c r="M228">
        <v>3</v>
      </c>
      <c r="N228">
        <v>0.8846153846153846</v>
      </c>
    </row>
    <row r="229" spans="1:14" ht="12.75">
      <c r="A229">
        <v>5</v>
      </c>
      <c r="B229">
        <v>27</v>
      </c>
      <c r="C229">
        <v>5</v>
      </c>
      <c r="D229" s="122">
        <v>2003</v>
      </c>
      <c r="E229">
        <v>27</v>
      </c>
      <c r="F229">
        <v>0.24</v>
      </c>
      <c r="G229">
        <v>0.28</v>
      </c>
      <c r="H229">
        <v>0</v>
      </c>
      <c r="J229">
        <v>0</v>
      </c>
      <c r="K229">
        <v>8</v>
      </c>
      <c r="L229">
        <v>7</v>
      </c>
      <c r="M229">
        <v>3</v>
      </c>
      <c r="N229">
        <v>0.857142857142857</v>
      </c>
    </row>
    <row r="230" spans="1:13" ht="12.75">
      <c r="A230">
        <v>5</v>
      </c>
      <c r="B230">
        <v>27</v>
      </c>
      <c r="C230">
        <v>5</v>
      </c>
      <c r="D230" s="122">
        <v>2003</v>
      </c>
      <c r="E230">
        <v>28</v>
      </c>
      <c r="F230">
        <v>0.5</v>
      </c>
      <c r="G230">
        <v>0.15</v>
      </c>
      <c r="H230">
        <v>0</v>
      </c>
      <c r="J230">
        <v>0</v>
      </c>
      <c r="K230">
        <v>5</v>
      </c>
      <c r="L230">
        <v>7</v>
      </c>
      <c r="M230">
        <v>3</v>
      </c>
    </row>
    <row r="231" spans="1:13" ht="12.75">
      <c r="A231">
        <v>5</v>
      </c>
      <c r="B231">
        <v>27</v>
      </c>
      <c r="C231">
        <v>5</v>
      </c>
      <c r="D231" s="122">
        <v>2003</v>
      </c>
      <c r="E231">
        <v>28</v>
      </c>
      <c r="F231">
        <v>0.6</v>
      </c>
      <c r="G231">
        <v>0.1</v>
      </c>
      <c r="H231">
        <v>0</v>
      </c>
      <c r="J231">
        <v>0</v>
      </c>
      <c r="K231">
        <v>4</v>
      </c>
      <c r="L231">
        <v>7</v>
      </c>
      <c r="M231">
        <v>3</v>
      </c>
    </row>
    <row r="232" spans="1:13" ht="12.75">
      <c r="A232">
        <v>5</v>
      </c>
      <c r="B232">
        <v>27</v>
      </c>
      <c r="C232">
        <v>5</v>
      </c>
      <c r="D232" s="122">
        <v>2003</v>
      </c>
      <c r="E232">
        <v>28</v>
      </c>
      <c r="F232">
        <v>0.6</v>
      </c>
      <c r="G232">
        <v>0.1</v>
      </c>
      <c r="H232">
        <v>0</v>
      </c>
      <c r="J232">
        <v>0</v>
      </c>
      <c r="K232">
        <v>4</v>
      </c>
      <c r="L232">
        <v>7</v>
      </c>
      <c r="M232">
        <v>3</v>
      </c>
    </row>
    <row r="233" spans="1:14" ht="12.75">
      <c r="A233">
        <v>5</v>
      </c>
      <c r="B233">
        <v>27</v>
      </c>
      <c r="C233">
        <v>5</v>
      </c>
      <c r="D233" s="122">
        <v>2003</v>
      </c>
      <c r="E233">
        <v>28</v>
      </c>
      <c r="F233">
        <v>0.15</v>
      </c>
      <c r="G233">
        <v>0.29</v>
      </c>
      <c r="H233">
        <v>0</v>
      </c>
      <c r="J233">
        <v>0</v>
      </c>
      <c r="K233">
        <v>5</v>
      </c>
      <c r="L233">
        <v>7</v>
      </c>
      <c r="N233">
        <v>0.5172413793103449</v>
      </c>
    </row>
    <row r="234" spans="1:14" ht="12.75">
      <c r="A234">
        <v>5</v>
      </c>
      <c r="B234">
        <v>27</v>
      </c>
      <c r="C234">
        <v>5</v>
      </c>
      <c r="D234" s="122">
        <v>2003</v>
      </c>
      <c r="E234">
        <v>29</v>
      </c>
      <c r="F234">
        <v>0.24</v>
      </c>
      <c r="G234">
        <v>0.29</v>
      </c>
      <c r="H234">
        <v>0</v>
      </c>
      <c r="J234">
        <v>0.03</v>
      </c>
      <c r="K234">
        <v>4</v>
      </c>
      <c r="L234">
        <v>7</v>
      </c>
      <c r="M234">
        <v>1</v>
      </c>
      <c r="N234">
        <v>0.8275862068965517</v>
      </c>
    </row>
    <row r="235" spans="1:14" ht="12.75">
      <c r="A235">
        <v>5</v>
      </c>
      <c r="B235">
        <v>27</v>
      </c>
      <c r="C235">
        <v>5</v>
      </c>
      <c r="D235" s="122">
        <v>2003</v>
      </c>
      <c r="E235">
        <v>29</v>
      </c>
      <c r="F235">
        <v>0.1</v>
      </c>
      <c r="G235">
        <v>0.18</v>
      </c>
      <c r="H235">
        <v>0.04</v>
      </c>
      <c r="J235">
        <v>0.04</v>
      </c>
      <c r="K235">
        <v>4</v>
      </c>
      <c r="L235">
        <v>7</v>
      </c>
      <c r="M235">
        <v>1</v>
      </c>
      <c r="N235">
        <v>0.5555555555555556</v>
      </c>
    </row>
    <row r="236" spans="1:14" ht="12.75">
      <c r="A236">
        <v>5</v>
      </c>
      <c r="B236">
        <v>27</v>
      </c>
      <c r="C236">
        <v>5</v>
      </c>
      <c r="D236" s="122">
        <v>2003</v>
      </c>
      <c r="E236">
        <v>29</v>
      </c>
      <c r="F236">
        <v>0.23</v>
      </c>
      <c r="G236">
        <v>0.28</v>
      </c>
      <c r="H236">
        <v>0</v>
      </c>
      <c r="J236">
        <v>0.05</v>
      </c>
      <c r="K236">
        <v>4</v>
      </c>
      <c r="L236">
        <v>7</v>
      </c>
      <c r="M236">
        <v>1</v>
      </c>
      <c r="N236">
        <v>0.8214285714285714</v>
      </c>
    </row>
    <row r="237" spans="1:14" ht="12.75">
      <c r="A237">
        <v>5</v>
      </c>
      <c r="B237">
        <v>27</v>
      </c>
      <c r="C237">
        <v>5</v>
      </c>
      <c r="D237" s="122">
        <v>2003</v>
      </c>
      <c r="E237">
        <v>29</v>
      </c>
      <c r="F237">
        <v>0.15</v>
      </c>
      <c r="G237">
        <v>0.25</v>
      </c>
      <c r="H237">
        <v>0</v>
      </c>
      <c r="J237">
        <v>0.03</v>
      </c>
      <c r="K237">
        <v>4</v>
      </c>
      <c r="L237">
        <v>7</v>
      </c>
      <c r="M237">
        <v>1</v>
      </c>
      <c r="N237">
        <v>0.6</v>
      </c>
    </row>
    <row r="238" spans="1:13" ht="12.75">
      <c r="A238">
        <v>5</v>
      </c>
      <c r="B238">
        <v>27</v>
      </c>
      <c r="C238">
        <v>5</v>
      </c>
      <c r="D238" s="122">
        <v>2003</v>
      </c>
      <c r="E238">
        <v>30</v>
      </c>
      <c r="F238">
        <v>0.26</v>
      </c>
      <c r="G238">
        <v>0.21</v>
      </c>
      <c r="H238">
        <v>0</v>
      </c>
      <c r="J238">
        <v>0.05</v>
      </c>
      <c r="K238">
        <v>8</v>
      </c>
      <c r="L238">
        <v>7</v>
      </c>
      <c r="M238">
        <v>3</v>
      </c>
    </row>
    <row r="239" spans="1:14" ht="12.75">
      <c r="A239">
        <v>5</v>
      </c>
      <c r="B239">
        <v>27</v>
      </c>
      <c r="C239">
        <v>5</v>
      </c>
      <c r="D239" s="122">
        <v>2003</v>
      </c>
      <c r="E239">
        <v>30</v>
      </c>
      <c r="F239">
        <v>0.13</v>
      </c>
      <c r="G239">
        <v>0.26</v>
      </c>
      <c r="H239">
        <v>0</v>
      </c>
      <c r="J239">
        <v>0</v>
      </c>
      <c r="K239">
        <v>4</v>
      </c>
      <c r="L239">
        <v>7</v>
      </c>
      <c r="M239">
        <v>3</v>
      </c>
      <c r="N239">
        <v>0.5</v>
      </c>
    </row>
    <row r="240" spans="1:14" ht="12.75">
      <c r="A240">
        <v>5</v>
      </c>
      <c r="B240">
        <v>27</v>
      </c>
      <c r="C240">
        <v>5</v>
      </c>
      <c r="D240" s="122">
        <v>2003</v>
      </c>
      <c r="E240">
        <v>30</v>
      </c>
      <c r="F240">
        <v>0.31</v>
      </c>
      <c r="G240">
        <v>0.38</v>
      </c>
      <c r="H240">
        <v>0.08</v>
      </c>
      <c r="J240">
        <v>0.23</v>
      </c>
      <c r="K240">
        <v>4</v>
      </c>
      <c r="L240">
        <v>7</v>
      </c>
      <c r="M240">
        <v>3</v>
      </c>
      <c r="N240">
        <v>0.8157894736842105</v>
      </c>
    </row>
    <row r="241" spans="1:14" ht="12.75">
      <c r="A241">
        <v>5</v>
      </c>
      <c r="B241">
        <v>29</v>
      </c>
      <c r="C241">
        <v>5</v>
      </c>
      <c r="D241" s="122">
        <v>2003</v>
      </c>
      <c r="E241">
        <v>32</v>
      </c>
      <c r="F241">
        <v>0.45</v>
      </c>
      <c r="G241">
        <v>0.47</v>
      </c>
      <c r="H241">
        <v>0.15</v>
      </c>
      <c r="J241">
        <v>0.22</v>
      </c>
      <c r="K241">
        <v>3</v>
      </c>
      <c r="L241">
        <v>5</v>
      </c>
      <c r="M241">
        <v>3</v>
      </c>
      <c r="N241">
        <v>0.9574468085106383</v>
      </c>
    </row>
    <row r="242" spans="1:14" ht="12.75">
      <c r="A242">
        <v>5</v>
      </c>
      <c r="B242">
        <v>29</v>
      </c>
      <c r="C242">
        <v>5</v>
      </c>
      <c r="D242" s="122">
        <v>2003</v>
      </c>
      <c r="E242">
        <v>32</v>
      </c>
      <c r="F242">
        <v>0.45</v>
      </c>
      <c r="G242">
        <v>0.48</v>
      </c>
      <c r="H242">
        <v>0.06</v>
      </c>
      <c r="J242">
        <v>0.16</v>
      </c>
      <c r="K242">
        <v>4</v>
      </c>
      <c r="L242">
        <v>5</v>
      </c>
      <c r="M242">
        <v>3</v>
      </c>
      <c r="N242">
        <v>0.9375</v>
      </c>
    </row>
    <row r="243" spans="1:14" ht="12.75">
      <c r="A243">
        <v>5</v>
      </c>
      <c r="B243">
        <v>10</v>
      </c>
      <c r="C243">
        <v>6</v>
      </c>
      <c r="D243" s="122">
        <v>2003</v>
      </c>
      <c r="E243">
        <v>22</v>
      </c>
      <c r="F243">
        <v>0.12</v>
      </c>
      <c r="G243">
        <v>0.17</v>
      </c>
      <c r="H243">
        <v>0.06</v>
      </c>
      <c r="K243">
        <v>8</v>
      </c>
      <c r="L243">
        <v>7</v>
      </c>
      <c r="M243">
        <v>5</v>
      </c>
      <c r="N243">
        <v>0.7058823529411764</v>
      </c>
    </row>
    <row r="244" spans="1:14" ht="12.75">
      <c r="A244">
        <v>5</v>
      </c>
      <c r="B244">
        <v>3</v>
      </c>
      <c r="C244">
        <v>6</v>
      </c>
      <c r="D244" s="122">
        <v>2003</v>
      </c>
      <c r="E244">
        <v>27</v>
      </c>
      <c r="F244">
        <v>0.52</v>
      </c>
      <c r="G244">
        <v>0.61</v>
      </c>
      <c r="H244">
        <v>0</v>
      </c>
      <c r="J244">
        <v>0</v>
      </c>
      <c r="K244">
        <v>5</v>
      </c>
      <c r="L244">
        <v>7</v>
      </c>
      <c r="M244">
        <v>3</v>
      </c>
      <c r="N244">
        <v>0.8524590163934427</v>
      </c>
    </row>
    <row r="245" spans="1:14" ht="12.75">
      <c r="A245">
        <v>5</v>
      </c>
      <c r="B245">
        <v>3</v>
      </c>
      <c r="C245">
        <v>6</v>
      </c>
      <c r="D245" s="122">
        <v>2003</v>
      </c>
      <c r="E245">
        <v>27</v>
      </c>
      <c r="F245">
        <v>0.21</v>
      </c>
      <c r="G245">
        <v>0.21</v>
      </c>
      <c r="K245">
        <v>9</v>
      </c>
      <c r="L245">
        <v>7</v>
      </c>
      <c r="M245">
        <v>3</v>
      </c>
      <c r="N245">
        <v>1</v>
      </c>
    </row>
    <row r="246" spans="1:14" ht="12.75">
      <c r="A246">
        <v>5</v>
      </c>
      <c r="B246">
        <v>3</v>
      </c>
      <c r="C246">
        <v>6</v>
      </c>
      <c r="D246" s="122">
        <v>2003</v>
      </c>
      <c r="E246">
        <v>27</v>
      </c>
      <c r="F246">
        <v>0.36</v>
      </c>
      <c r="G246">
        <v>0.52</v>
      </c>
      <c r="H246">
        <v>0.12</v>
      </c>
      <c r="J246">
        <v>0.18</v>
      </c>
      <c r="K246">
        <v>4</v>
      </c>
      <c r="L246">
        <v>6</v>
      </c>
      <c r="M246">
        <v>3</v>
      </c>
      <c r="N246">
        <v>0.6923076923076923</v>
      </c>
    </row>
    <row r="247" spans="1:14" ht="12.75">
      <c r="A247">
        <v>5</v>
      </c>
      <c r="B247">
        <v>3</v>
      </c>
      <c r="C247">
        <v>6</v>
      </c>
      <c r="D247" s="122">
        <v>2003</v>
      </c>
      <c r="E247">
        <v>27</v>
      </c>
      <c r="F247">
        <v>0.36</v>
      </c>
      <c r="G247">
        <v>0.521</v>
      </c>
      <c r="H247">
        <v>0.12</v>
      </c>
      <c r="J247">
        <v>0.18</v>
      </c>
      <c r="K247">
        <v>4</v>
      </c>
      <c r="L247">
        <v>6</v>
      </c>
      <c r="M247">
        <v>3</v>
      </c>
      <c r="N247">
        <v>0.690978886756238</v>
      </c>
    </row>
    <row r="248" spans="1:14" ht="12.75">
      <c r="A248">
        <v>5</v>
      </c>
      <c r="B248">
        <v>3</v>
      </c>
      <c r="C248">
        <v>6</v>
      </c>
      <c r="D248" s="122">
        <v>2003</v>
      </c>
      <c r="E248">
        <v>27</v>
      </c>
      <c r="F248">
        <v>0.45</v>
      </c>
      <c r="G248">
        <v>0.47</v>
      </c>
      <c r="H248">
        <v>0.01</v>
      </c>
      <c r="J248">
        <v>0.01</v>
      </c>
      <c r="K248">
        <v>4</v>
      </c>
      <c r="L248">
        <v>7</v>
      </c>
      <c r="M248">
        <v>3</v>
      </c>
      <c r="N248">
        <v>0.9574468085106383</v>
      </c>
    </row>
    <row r="249" spans="1:14" ht="12.75">
      <c r="A249">
        <v>5</v>
      </c>
      <c r="B249">
        <v>3</v>
      </c>
      <c r="C249">
        <v>6</v>
      </c>
      <c r="D249" s="122">
        <v>2003</v>
      </c>
      <c r="E249">
        <v>27</v>
      </c>
      <c r="F249">
        <v>0.37</v>
      </c>
      <c r="G249">
        <v>0.39</v>
      </c>
      <c r="H249">
        <v>0</v>
      </c>
      <c r="J249">
        <v>0</v>
      </c>
      <c r="K249">
        <v>4</v>
      </c>
      <c r="L249">
        <v>7</v>
      </c>
      <c r="M249">
        <v>3</v>
      </c>
      <c r="N249">
        <v>0.9487179487179487</v>
      </c>
    </row>
    <row r="250" spans="1:14" ht="12.75">
      <c r="A250">
        <v>5</v>
      </c>
      <c r="B250">
        <v>3</v>
      </c>
      <c r="C250">
        <v>6</v>
      </c>
      <c r="D250" s="122">
        <v>2003</v>
      </c>
      <c r="E250">
        <v>28</v>
      </c>
      <c r="F250">
        <v>0.49</v>
      </c>
      <c r="G250">
        <v>0.58</v>
      </c>
      <c r="H250">
        <v>0.11</v>
      </c>
      <c r="J250">
        <v>0.2</v>
      </c>
      <c r="K250">
        <v>4</v>
      </c>
      <c r="L250">
        <v>10</v>
      </c>
      <c r="M250">
        <v>3</v>
      </c>
      <c r="N250">
        <v>0.8448275862068966</v>
      </c>
    </row>
    <row r="251" spans="1:14" ht="12.75">
      <c r="A251">
        <v>5</v>
      </c>
      <c r="B251">
        <v>5</v>
      </c>
      <c r="C251">
        <v>6</v>
      </c>
      <c r="D251" s="122">
        <v>2003</v>
      </c>
      <c r="E251">
        <v>29</v>
      </c>
      <c r="F251">
        <v>0.4</v>
      </c>
      <c r="G251">
        <v>0.51</v>
      </c>
      <c r="H251">
        <v>0.03</v>
      </c>
      <c r="J251">
        <v>0.08</v>
      </c>
      <c r="K251">
        <v>5</v>
      </c>
      <c r="L251">
        <v>10</v>
      </c>
      <c r="M251">
        <v>3</v>
      </c>
      <c r="N251">
        <v>0.7843137254901961</v>
      </c>
    </row>
    <row r="252" spans="1:14" ht="12.75">
      <c r="A252">
        <v>5</v>
      </c>
      <c r="B252">
        <v>5</v>
      </c>
      <c r="C252">
        <v>6</v>
      </c>
      <c r="D252" s="122">
        <v>2003</v>
      </c>
      <c r="E252">
        <v>30</v>
      </c>
      <c r="F252">
        <v>0.22</v>
      </c>
      <c r="G252">
        <v>0.3</v>
      </c>
      <c r="H252">
        <v>0.05</v>
      </c>
      <c r="J252">
        <v>0.19</v>
      </c>
      <c r="K252">
        <v>4</v>
      </c>
      <c r="L252">
        <v>7</v>
      </c>
      <c r="M252">
        <v>3</v>
      </c>
      <c r="N252">
        <v>0.7333333333333334</v>
      </c>
    </row>
    <row r="253" spans="1:14" ht="12.75">
      <c r="A253">
        <v>5</v>
      </c>
      <c r="B253">
        <v>5</v>
      </c>
      <c r="C253">
        <v>6</v>
      </c>
      <c r="D253" s="122">
        <v>2003</v>
      </c>
      <c r="E253">
        <v>30</v>
      </c>
      <c r="F253">
        <v>0.3</v>
      </c>
      <c r="G253">
        <v>0.31</v>
      </c>
      <c r="H253">
        <v>0</v>
      </c>
      <c r="J253">
        <v>0.1</v>
      </c>
      <c r="K253">
        <v>9</v>
      </c>
      <c r="L253">
        <v>7</v>
      </c>
      <c r="M253">
        <v>3</v>
      </c>
      <c r="N253">
        <v>0.9677419354838709</v>
      </c>
    </row>
    <row r="254" spans="1:14" ht="12.75">
      <c r="A254">
        <v>5</v>
      </c>
      <c r="B254">
        <v>5</v>
      </c>
      <c r="C254">
        <v>6</v>
      </c>
      <c r="D254" s="122">
        <v>2003</v>
      </c>
      <c r="E254">
        <v>30</v>
      </c>
      <c r="F254">
        <v>0.32</v>
      </c>
      <c r="G254">
        <v>0.39</v>
      </c>
      <c r="H254">
        <v>0</v>
      </c>
      <c r="J254">
        <v>0</v>
      </c>
      <c r="K254">
        <v>4</v>
      </c>
      <c r="L254">
        <v>7</v>
      </c>
      <c r="M254">
        <v>3</v>
      </c>
      <c r="N254">
        <v>0.8205128205128205</v>
      </c>
    </row>
    <row r="255" spans="1:14" ht="12.75">
      <c r="A255">
        <v>5</v>
      </c>
      <c r="B255">
        <v>3</v>
      </c>
      <c r="C255">
        <v>6</v>
      </c>
      <c r="D255" s="122">
        <v>2003</v>
      </c>
      <c r="E255">
        <v>33</v>
      </c>
      <c r="F255">
        <v>0.18</v>
      </c>
      <c r="G255">
        <v>0.24</v>
      </c>
      <c r="H255">
        <v>0.04</v>
      </c>
      <c r="J255">
        <v>0.03</v>
      </c>
      <c r="K255">
        <v>4</v>
      </c>
      <c r="L255">
        <v>7</v>
      </c>
      <c r="M255">
        <v>3</v>
      </c>
      <c r="N255">
        <v>0.75</v>
      </c>
    </row>
    <row r="256" spans="1:14" ht="12.75">
      <c r="A256">
        <v>5</v>
      </c>
      <c r="B256">
        <v>3</v>
      </c>
      <c r="C256">
        <v>6</v>
      </c>
      <c r="D256" s="122">
        <v>2003</v>
      </c>
      <c r="E256">
        <v>34</v>
      </c>
      <c r="F256">
        <v>0.19</v>
      </c>
      <c r="G256">
        <v>0.19</v>
      </c>
      <c r="H256">
        <v>0</v>
      </c>
      <c r="J256">
        <v>0</v>
      </c>
      <c r="K256">
        <v>9</v>
      </c>
      <c r="L256">
        <v>7</v>
      </c>
      <c r="M256">
        <v>3</v>
      </c>
      <c r="N256">
        <v>1</v>
      </c>
    </row>
    <row r="257" spans="1:14" ht="12.75">
      <c r="A257">
        <v>5</v>
      </c>
      <c r="B257">
        <v>3</v>
      </c>
      <c r="C257">
        <v>6</v>
      </c>
      <c r="D257" s="122">
        <v>2003</v>
      </c>
      <c r="E257">
        <v>35</v>
      </c>
      <c r="F257">
        <v>0.21</v>
      </c>
      <c r="G257">
        <v>0.3</v>
      </c>
      <c r="H257">
        <v>0</v>
      </c>
      <c r="J257">
        <v>0</v>
      </c>
      <c r="K257">
        <v>4</v>
      </c>
      <c r="L257">
        <v>5</v>
      </c>
      <c r="M257">
        <v>7</v>
      </c>
      <c r="N257">
        <v>0.7</v>
      </c>
    </row>
    <row r="258" spans="1:14" ht="12.75">
      <c r="A258">
        <v>5</v>
      </c>
      <c r="B258">
        <v>3</v>
      </c>
      <c r="C258">
        <v>6</v>
      </c>
      <c r="D258" s="122">
        <v>2003</v>
      </c>
      <c r="E258">
        <v>35</v>
      </c>
      <c r="F258">
        <v>0.09</v>
      </c>
      <c r="G258">
        <v>0.15</v>
      </c>
      <c r="H258">
        <v>0</v>
      </c>
      <c r="J258">
        <v>0</v>
      </c>
      <c r="K258">
        <v>4</v>
      </c>
      <c r="L258">
        <v>5</v>
      </c>
      <c r="M258">
        <v>7</v>
      </c>
      <c r="N258">
        <v>0.6</v>
      </c>
    </row>
    <row r="259" spans="1:14" ht="12.75">
      <c r="A259">
        <v>5</v>
      </c>
      <c r="B259">
        <v>3</v>
      </c>
      <c r="C259">
        <v>6</v>
      </c>
      <c r="D259" s="122">
        <v>2003</v>
      </c>
      <c r="E259">
        <v>35</v>
      </c>
      <c r="F259">
        <v>0.16</v>
      </c>
      <c r="G259">
        <v>0.21</v>
      </c>
      <c r="H259">
        <v>0</v>
      </c>
      <c r="J259">
        <v>0</v>
      </c>
      <c r="K259">
        <v>4</v>
      </c>
      <c r="L259">
        <v>5</v>
      </c>
      <c r="M259">
        <v>7</v>
      </c>
      <c r="N259">
        <v>0.761904761904762</v>
      </c>
    </row>
    <row r="260" spans="1:14" ht="12.75">
      <c r="A260">
        <v>5</v>
      </c>
      <c r="B260">
        <v>3</v>
      </c>
      <c r="C260">
        <v>6</v>
      </c>
      <c r="D260" s="122">
        <v>2003</v>
      </c>
      <c r="E260">
        <v>35</v>
      </c>
      <c r="F260">
        <v>0.11</v>
      </c>
      <c r="G260">
        <v>0.14</v>
      </c>
      <c r="H260">
        <v>0</v>
      </c>
      <c r="J260">
        <v>0</v>
      </c>
      <c r="K260">
        <v>3</v>
      </c>
      <c r="L260">
        <v>5</v>
      </c>
      <c r="M260">
        <v>7</v>
      </c>
      <c r="N260">
        <v>0.7857142857142857</v>
      </c>
    </row>
    <row r="261" spans="1:14" ht="12.75">
      <c r="A261">
        <v>5</v>
      </c>
      <c r="B261">
        <v>3</v>
      </c>
      <c r="C261">
        <v>6</v>
      </c>
      <c r="D261" s="122">
        <v>2003</v>
      </c>
      <c r="E261">
        <v>35</v>
      </c>
      <c r="F261">
        <v>0.19</v>
      </c>
      <c r="G261">
        <v>0.19</v>
      </c>
      <c r="H261">
        <v>0</v>
      </c>
      <c r="J261">
        <v>0</v>
      </c>
      <c r="K261">
        <v>9</v>
      </c>
      <c r="L261">
        <v>5</v>
      </c>
      <c r="M261">
        <v>7</v>
      </c>
      <c r="N261">
        <v>1</v>
      </c>
    </row>
    <row r="262" spans="1:14" ht="12.75">
      <c r="A262">
        <v>5</v>
      </c>
      <c r="B262">
        <v>3</v>
      </c>
      <c r="C262">
        <v>6</v>
      </c>
      <c r="D262" s="122">
        <v>2003</v>
      </c>
      <c r="E262">
        <v>35</v>
      </c>
      <c r="F262">
        <v>0.2</v>
      </c>
      <c r="G262">
        <v>0.27</v>
      </c>
      <c r="H262">
        <v>0.04</v>
      </c>
      <c r="J262">
        <v>0.09</v>
      </c>
      <c r="K262">
        <v>4</v>
      </c>
      <c r="L262">
        <v>8</v>
      </c>
      <c r="M262">
        <v>5</v>
      </c>
      <c r="N262">
        <v>0.7407407407407407</v>
      </c>
    </row>
    <row r="263" spans="1:14" ht="12.75">
      <c r="A263">
        <v>5</v>
      </c>
      <c r="B263">
        <v>13</v>
      </c>
      <c r="C263">
        <v>5</v>
      </c>
      <c r="D263" s="122">
        <v>2004</v>
      </c>
      <c r="E263">
        <v>28</v>
      </c>
      <c r="F263">
        <v>0.19</v>
      </c>
      <c r="G263">
        <v>0.25</v>
      </c>
      <c r="H263">
        <v>0</v>
      </c>
      <c r="K263">
        <v>4</v>
      </c>
      <c r="L263">
        <v>7</v>
      </c>
      <c r="M263">
        <v>3</v>
      </c>
      <c r="N263">
        <v>0.76</v>
      </c>
    </row>
    <row r="264" spans="1:14" ht="12.75">
      <c r="A264">
        <v>5</v>
      </c>
      <c r="B264">
        <v>13</v>
      </c>
      <c r="C264">
        <v>5</v>
      </c>
      <c r="D264" s="122">
        <v>2004</v>
      </c>
      <c r="E264">
        <v>28</v>
      </c>
      <c r="F264">
        <v>0.14</v>
      </c>
      <c r="G264">
        <v>0.22</v>
      </c>
      <c r="H264">
        <v>0</v>
      </c>
      <c r="K264">
        <v>4</v>
      </c>
      <c r="L264">
        <v>7</v>
      </c>
      <c r="M264">
        <v>3</v>
      </c>
      <c r="N264">
        <v>0.6363636363636365</v>
      </c>
    </row>
    <row r="265" spans="1:14" ht="12.75">
      <c r="A265">
        <v>5</v>
      </c>
      <c r="B265">
        <v>13</v>
      </c>
      <c r="C265">
        <v>5</v>
      </c>
      <c r="D265" s="122">
        <v>2004</v>
      </c>
      <c r="E265">
        <v>28</v>
      </c>
      <c r="F265">
        <v>0.03</v>
      </c>
      <c r="G265">
        <v>0.03</v>
      </c>
      <c r="H265">
        <v>0</v>
      </c>
      <c r="K265">
        <v>4</v>
      </c>
      <c r="L265">
        <v>7</v>
      </c>
      <c r="M265">
        <v>3</v>
      </c>
      <c r="N265">
        <v>1</v>
      </c>
    </row>
    <row r="266" spans="1:14" ht="12.75">
      <c r="A266">
        <v>5</v>
      </c>
      <c r="B266">
        <v>13</v>
      </c>
      <c r="C266">
        <v>5</v>
      </c>
      <c r="D266" s="122">
        <v>2004</v>
      </c>
      <c r="E266">
        <v>28</v>
      </c>
      <c r="F266">
        <v>0.2</v>
      </c>
      <c r="G266">
        <v>0.2</v>
      </c>
      <c r="H266">
        <v>0</v>
      </c>
      <c r="K266">
        <v>4</v>
      </c>
      <c r="L266">
        <v>7</v>
      </c>
      <c r="M266">
        <v>3</v>
      </c>
      <c r="N266">
        <v>1</v>
      </c>
    </row>
    <row r="267" spans="1:14" ht="12.75">
      <c r="A267">
        <v>5</v>
      </c>
      <c r="B267">
        <v>13</v>
      </c>
      <c r="C267">
        <v>5</v>
      </c>
      <c r="D267" s="122">
        <v>2004</v>
      </c>
      <c r="E267">
        <v>28</v>
      </c>
      <c r="F267">
        <v>0.15</v>
      </c>
      <c r="G267">
        <v>0.15</v>
      </c>
      <c r="H267">
        <v>0</v>
      </c>
      <c r="K267">
        <v>3</v>
      </c>
      <c r="L267">
        <v>7</v>
      </c>
      <c r="M267">
        <v>3</v>
      </c>
      <c r="N267">
        <v>1</v>
      </c>
    </row>
    <row r="268" spans="1:14" ht="12.75">
      <c r="A268">
        <v>5</v>
      </c>
      <c r="B268">
        <v>14</v>
      </c>
      <c r="C268">
        <v>5</v>
      </c>
      <c r="D268" s="122">
        <v>2004</v>
      </c>
      <c r="E268">
        <v>29</v>
      </c>
      <c r="F268">
        <v>0.16</v>
      </c>
      <c r="G268">
        <v>0.24</v>
      </c>
      <c r="H268">
        <v>0.02</v>
      </c>
      <c r="K268">
        <v>4</v>
      </c>
      <c r="L268">
        <v>7</v>
      </c>
      <c r="M268">
        <v>1</v>
      </c>
      <c r="N268">
        <v>0.6666666666666667</v>
      </c>
    </row>
    <row r="269" spans="1:14" ht="12.75">
      <c r="A269">
        <v>5</v>
      </c>
      <c r="B269">
        <v>14</v>
      </c>
      <c r="C269">
        <v>5</v>
      </c>
      <c r="D269" s="122">
        <v>2004</v>
      </c>
      <c r="E269">
        <v>29</v>
      </c>
      <c r="F269">
        <v>0.24</v>
      </c>
      <c r="G269">
        <v>0.28</v>
      </c>
      <c r="H269">
        <v>0.01</v>
      </c>
      <c r="K269">
        <v>4</v>
      </c>
      <c r="L269">
        <v>7</v>
      </c>
      <c r="M269">
        <v>1</v>
      </c>
      <c r="N269">
        <v>0.857142857142857</v>
      </c>
    </row>
    <row r="270" spans="1:14" ht="12.75">
      <c r="A270">
        <v>5</v>
      </c>
      <c r="B270">
        <v>14</v>
      </c>
      <c r="C270">
        <v>5</v>
      </c>
      <c r="D270" s="122">
        <v>2004</v>
      </c>
      <c r="E270">
        <v>29</v>
      </c>
      <c r="F270">
        <v>0.11</v>
      </c>
      <c r="G270">
        <v>0.3</v>
      </c>
      <c r="H270">
        <v>0</v>
      </c>
      <c r="K270">
        <v>4</v>
      </c>
      <c r="L270">
        <v>7</v>
      </c>
      <c r="M270">
        <v>3</v>
      </c>
      <c r="N270">
        <v>0.3666666666666667</v>
      </c>
    </row>
    <row r="271" spans="1:14" ht="12.75">
      <c r="A271">
        <v>5</v>
      </c>
      <c r="B271">
        <v>14</v>
      </c>
      <c r="C271">
        <v>5</v>
      </c>
      <c r="D271" s="122">
        <v>2004</v>
      </c>
      <c r="E271">
        <v>29</v>
      </c>
      <c r="F271">
        <v>0.18</v>
      </c>
      <c r="G271">
        <v>0.33</v>
      </c>
      <c r="H271">
        <v>0</v>
      </c>
      <c r="K271">
        <v>4</v>
      </c>
      <c r="L271">
        <v>7</v>
      </c>
      <c r="M271">
        <v>3</v>
      </c>
      <c r="N271">
        <v>0.5454545454545454</v>
      </c>
    </row>
    <row r="272" spans="1:13" ht="12.75">
      <c r="A272">
        <v>5</v>
      </c>
      <c r="B272">
        <v>14</v>
      </c>
      <c r="C272">
        <v>5</v>
      </c>
      <c r="D272" s="122">
        <v>2004</v>
      </c>
      <c r="E272">
        <v>29</v>
      </c>
      <c r="F272">
        <v>0.33</v>
      </c>
      <c r="G272">
        <v>0.27</v>
      </c>
      <c r="H272">
        <v>0</v>
      </c>
      <c r="K272">
        <v>4</v>
      </c>
      <c r="L272">
        <v>7</v>
      </c>
      <c r="M272">
        <v>3</v>
      </c>
    </row>
    <row r="273" spans="1:14" ht="12.75">
      <c r="A273">
        <v>5</v>
      </c>
      <c r="B273">
        <v>14</v>
      </c>
      <c r="C273">
        <v>5</v>
      </c>
      <c r="D273" s="122">
        <v>2004</v>
      </c>
      <c r="E273">
        <v>30</v>
      </c>
      <c r="F273">
        <v>0.39</v>
      </c>
      <c r="G273">
        <v>0.47</v>
      </c>
      <c r="H273">
        <v>0</v>
      </c>
      <c r="K273">
        <v>4</v>
      </c>
      <c r="L273">
        <v>7</v>
      </c>
      <c r="M273">
        <v>3</v>
      </c>
      <c r="N273">
        <v>0.8297872340425533</v>
      </c>
    </row>
    <row r="274" spans="1:14" ht="12.75">
      <c r="A274">
        <v>5</v>
      </c>
      <c r="B274">
        <v>14</v>
      </c>
      <c r="C274">
        <v>5</v>
      </c>
      <c r="D274" s="122">
        <v>2004</v>
      </c>
      <c r="E274">
        <v>30</v>
      </c>
      <c r="F274">
        <v>0.15</v>
      </c>
      <c r="G274">
        <v>0.19</v>
      </c>
      <c r="H274">
        <v>0.03</v>
      </c>
      <c r="K274">
        <v>4</v>
      </c>
      <c r="L274">
        <v>7</v>
      </c>
      <c r="M274">
        <v>4</v>
      </c>
      <c r="N274">
        <v>0.7894736842105263</v>
      </c>
    </row>
    <row r="275" spans="1:14" ht="12.75">
      <c r="A275">
        <v>5</v>
      </c>
      <c r="B275">
        <v>12</v>
      </c>
      <c r="C275">
        <v>5</v>
      </c>
      <c r="D275" s="122">
        <v>2004</v>
      </c>
      <c r="E275">
        <v>32</v>
      </c>
      <c r="F275">
        <v>0.19</v>
      </c>
      <c r="G275">
        <v>0.23</v>
      </c>
      <c r="H275">
        <v>0.01</v>
      </c>
      <c r="K275">
        <v>4</v>
      </c>
      <c r="L275">
        <v>7</v>
      </c>
      <c r="M275">
        <v>5</v>
      </c>
      <c r="N275">
        <v>0.8260869565217391</v>
      </c>
    </row>
    <row r="276" spans="1:14" ht="12.75">
      <c r="A276">
        <v>5</v>
      </c>
      <c r="B276">
        <v>12</v>
      </c>
      <c r="C276">
        <v>5</v>
      </c>
      <c r="D276" s="122">
        <v>2004</v>
      </c>
      <c r="E276">
        <v>32</v>
      </c>
      <c r="F276">
        <v>0.26</v>
      </c>
      <c r="G276">
        <v>0.32</v>
      </c>
      <c r="H276">
        <v>0.02</v>
      </c>
      <c r="K276">
        <v>4</v>
      </c>
      <c r="L276">
        <v>7</v>
      </c>
      <c r="M276">
        <v>5</v>
      </c>
      <c r="N276">
        <v>0.8125</v>
      </c>
    </row>
    <row r="277" spans="1:14" ht="12.75">
      <c r="A277">
        <v>5</v>
      </c>
      <c r="B277">
        <v>12</v>
      </c>
      <c r="C277">
        <v>5</v>
      </c>
      <c r="D277" s="122">
        <v>2004</v>
      </c>
      <c r="E277">
        <v>32</v>
      </c>
      <c r="F277">
        <v>0.28</v>
      </c>
      <c r="G277">
        <v>0.29</v>
      </c>
      <c r="H277">
        <v>0</v>
      </c>
      <c r="K277">
        <v>9</v>
      </c>
      <c r="L277">
        <v>7</v>
      </c>
      <c r="M277">
        <v>2</v>
      </c>
      <c r="N277">
        <v>0.9655172413793105</v>
      </c>
    </row>
    <row r="278" spans="1:14" ht="12.75">
      <c r="A278">
        <v>5</v>
      </c>
      <c r="B278">
        <v>12</v>
      </c>
      <c r="C278">
        <v>5</v>
      </c>
      <c r="D278" s="122">
        <v>2004</v>
      </c>
      <c r="E278">
        <v>32</v>
      </c>
      <c r="F278">
        <v>0.26</v>
      </c>
      <c r="G278">
        <v>0.31</v>
      </c>
      <c r="H278">
        <v>0</v>
      </c>
      <c r="K278">
        <v>4</v>
      </c>
      <c r="L278">
        <v>7</v>
      </c>
      <c r="M278">
        <v>5</v>
      </c>
      <c r="N278">
        <v>0.8387096774193549</v>
      </c>
    </row>
    <row r="279" spans="1:14" ht="12.75">
      <c r="A279">
        <v>5</v>
      </c>
      <c r="B279">
        <v>12</v>
      </c>
      <c r="C279">
        <v>5</v>
      </c>
      <c r="D279" s="122">
        <v>2004</v>
      </c>
      <c r="E279">
        <v>32</v>
      </c>
      <c r="F279">
        <v>0.24</v>
      </c>
      <c r="G279">
        <v>0.28</v>
      </c>
      <c r="H279">
        <v>0</v>
      </c>
      <c r="K279">
        <v>4</v>
      </c>
      <c r="L279">
        <v>10</v>
      </c>
      <c r="M279">
        <v>5</v>
      </c>
      <c r="N279">
        <v>0.857142857142857</v>
      </c>
    </row>
    <row r="280" spans="1:14" ht="12.75">
      <c r="A280">
        <v>5</v>
      </c>
      <c r="B280">
        <v>12</v>
      </c>
      <c r="C280">
        <v>5</v>
      </c>
      <c r="D280" s="122">
        <v>2004</v>
      </c>
      <c r="E280">
        <v>32</v>
      </c>
      <c r="F280">
        <v>0.16</v>
      </c>
      <c r="G280">
        <v>0.24</v>
      </c>
      <c r="H280">
        <v>0.02</v>
      </c>
      <c r="K280">
        <v>4</v>
      </c>
      <c r="L280">
        <v>7</v>
      </c>
      <c r="M280">
        <v>5</v>
      </c>
      <c r="N280">
        <v>0.6666666666666667</v>
      </c>
    </row>
    <row r="281" spans="1:14" ht="12.75">
      <c r="A281">
        <v>5</v>
      </c>
      <c r="B281">
        <v>12</v>
      </c>
      <c r="C281">
        <v>5</v>
      </c>
      <c r="D281" s="122">
        <v>2004</v>
      </c>
      <c r="E281">
        <v>32</v>
      </c>
      <c r="F281">
        <v>0.18</v>
      </c>
      <c r="G281">
        <v>0.2</v>
      </c>
      <c r="H281">
        <v>0.01</v>
      </c>
      <c r="K281">
        <v>4</v>
      </c>
      <c r="L281">
        <v>7</v>
      </c>
      <c r="M281">
        <v>5</v>
      </c>
      <c r="N281">
        <v>0.9</v>
      </c>
    </row>
    <row r="282" spans="1:13" ht="12.75">
      <c r="A282">
        <v>5</v>
      </c>
      <c r="B282">
        <v>12</v>
      </c>
      <c r="C282">
        <v>5</v>
      </c>
      <c r="D282" s="122">
        <v>2004</v>
      </c>
      <c r="E282">
        <v>35</v>
      </c>
      <c r="F282">
        <v>0.24</v>
      </c>
      <c r="G282">
        <v>0.21</v>
      </c>
      <c r="H282">
        <v>0</v>
      </c>
      <c r="K282">
        <v>9</v>
      </c>
      <c r="L282">
        <v>4</v>
      </c>
      <c r="M282">
        <v>1</v>
      </c>
    </row>
    <row r="283" spans="1:14" ht="12.75">
      <c r="A283">
        <v>5</v>
      </c>
      <c r="B283">
        <v>12</v>
      </c>
      <c r="C283">
        <v>5</v>
      </c>
      <c r="D283" s="122">
        <v>2004</v>
      </c>
      <c r="E283">
        <v>35</v>
      </c>
      <c r="F283">
        <v>0.19</v>
      </c>
      <c r="G283">
        <v>0.2</v>
      </c>
      <c r="H283">
        <v>0.01</v>
      </c>
      <c r="K283">
        <v>4</v>
      </c>
      <c r="L283">
        <v>7</v>
      </c>
      <c r="M283">
        <v>4</v>
      </c>
      <c r="N283">
        <v>0.95</v>
      </c>
    </row>
    <row r="284" spans="1:14" ht="12.75">
      <c r="A284">
        <v>5</v>
      </c>
      <c r="B284">
        <v>12</v>
      </c>
      <c r="C284">
        <v>5</v>
      </c>
      <c r="D284" s="122">
        <v>2004</v>
      </c>
      <c r="E284">
        <v>35</v>
      </c>
      <c r="F284">
        <v>0.17</v>
      </c>
      <c r="G284">
        <v>0.22</v>
      </c>
      <c r="H284">
        <v>0</v>
      </c>
      <c r="K284">
        <v>4</v>
      </c>
      <c r="L284">
        <v>7</v>
      </c>
      <c r="M284">
        <v>3</v>
      </c>
      <c r="N284">
        <v>0.7727272727272728</v>
      </c>
    </row>
    <row r="285" spans="1:14" ht="12.75">
      <c r="A285">
        <v>5</v>
      </c>
      <c r="B285">
        <v>12</v>
      </c>
      <c r="C285">
        <v>5</v>
      </c>
      <c r="D285" s="122">
        <v>2004</v>
      </c>
      <c r="E285">
        <v>35</v>
      </c>
      <c r="F285">
        <v>0.18</v>
      </c>
      <c r="G285">
        <v>0.22</v>
      </c>
      <c r="H285">
        <v>0.01</v>
      </c>
      <c r="K285">
        <v>4</v>
      </c>
      <c r="L285">
        <v>7</v>
      </c>
      <c r="M285">
        <v>3</v>
      </c>
      <c r="N285">
        <v>0.8181818181818181</v>
      </c>
    </row>
    <row r="286" spans="1:14" ht="12.75">
      <c r="A286">
        <v>5</v>
      </c>
      <c r="B286">
        <v>12</v>
      </c>
      <c r="C286">
        <v>5</v>
      </c>
      <c r="D286" s="122">
        <v>2004</v>
      </c>
      <c r="E286">
        <v>35</v>
      </c>
      <c r="F286">
        <v>0.39</v>
      </c>
      <c r="G286">
        <v>0.42</v>
      </c>
      <c r="H286">
        <v>0.01</v>
      </c>
      <c r="K286">
        <v>4</v>
      </c>
      <c r="L286">
        <v>7</v>
      </c>
      <c r="M286">
        <v>3</v>
      </c>
      <c r="N286">
        <v>0.9285714285714286</v>
      </c>
    </row>
    <row r="287" spans="1:14" ht="12.75">
      <c r="A287">
        <v>5</v>
      </c>
      <c r="B287">
        <v>12</v>
      </c>
      <c r="C287">
        <v>5</v>
      </c>
      <c r="D287" s="122">
        <v>2004</v>
      </c>
      <c r="E287">
        <v>35</v>
      </c>
      <c r="F287">
        <v>0.37</v>
      </c>
      <c r="G287">
        <v>0.38</v>
      </c>
      <c r="H287">
        <v>0</v>
      </c>
      <c r="K287">
        <v>3</v>
      </c>
      <c r="L287">
        <v>7</v>
      </c>
      <c r="M287">
        <v>3</v>
      </c>
      <c r="N287">
        <v>0.9736842105263158</v>
      </c>
    </row>
    <row r="288" spans="1:14" ht="12.75">
      <c r="A288">
        <v>5</v>
      </c>
      <c r="B288">
        <v>14</v>
      </c>
      <c r="C288">
        <v>5</v>
      </c>
      <c r="D288" s="122">
        <v>2004</v>
      </c>
      <c r="E288">
        <v>37</v>
      </c>
      <c r="F288">
        <v>0.17</v>
      </c>
      <c r="G288">
        <v>0.22</v>
      </c>
      <c r="H288">
        <v>0</v>
      </c>
      <c r="K288">
        <v>3</v>
      </c>
      <c r="L288">
        <v>7</v>
      </c>
      <c r="M288">
        <v>1</v>
      </c>
      <c r="N288">
        <v>0.7727272727272728</v>
      </c>
    </row>
    <row r="289" spans="1:14" ht="12.75">
      <c r="A289">
        <v>5</v>
      </c>
      <c r="B289">
        <v>14</v>
      </c>
      <c r="C289">
        <v>5</v>
      </c>
      <c r="D289" s="122">
        <v>2004</v>
      </c>
      <c r="E289">
        <v>37</v>
      </c>
      <c r="F289">
        <v>0.12</v>
      </c>
      <c r="G289">
        <v>0.19</v>
      </c>
      <c r="H289">
        <v>0.04</v>
      </c>
      <c r="K289">
        <v>3</v>
      </c>
      <c r="L289">
        <v>7</v>
      </c>
      <c r="M289">
        <v>1</v>
      </c>
      <c r="N289">
        <v>0.631578947368421</v>
      </c>
    </row>
    <row r="290" spans="1:14" ht="12.75">
      <c r="A290">
        <v>5</v>
      </c>
      <c r="B290">
        <v>11</v>
      </c>
      <c r="C290">
        <v>5</v>
      </c>
      <c r="D290" s="122">
        <v>2004</v>
      </c>
      <c r="E290">
        <v>21</v>
      </c>
      <c r="F290">
        <v>0.16</v>
      </c>
      <c r="G290">
        <v>0.19</v>
      </c>
      <c r="H290">
        <v>0.01</v>
      </c>
      <c r="K290">
        <v>4</v>
      </c>
      <c r="L290">
        <v>7</v>
      </c>
      <c r="M290">
        <v>5</v>
      </c>
      <c r="N290">
        <v>0.8421052631578947</v>
      </c>
    </row>
    <row r="291" spans="1:14" ht="12.75">
      <c r="A291">
        <v>5</v>
      </c>
      <c r="B291">
        <v>11</v>
      </c>
      <c r="C291">
        <v>5</v>
      </c>
      <c r="D291" s="122">
        <v>2004</v>
      </c>
      <c r="E291">
        <v>21</v>
      </c>
      <c r="F291">
        <v>0.2</v>
      </c>
      <c r="G291">
        <v>0.2</v>
      </c>
      <c r="H291">
        <v>0.02</v>
      </c>
      <c r="K291">
        <v>4</v>
      </c>
      <c r="L291">
        <v>7</v>
      </c>
      <c r="M291">
        <v>5</v>
      </c>
      <c r="N291">
        <v>1</v>
      </c>
    </row>
    <row r="292" spans="1:14" ht="12.75">
      <c r="A292">
        <v>5</v>
      </c>
      <c r="B292">
        <v>11</v>
      </c>
      <c r="C292">
        <v>5</v>
      </c>
      <c r="D292" s="122">
        <v>2004</v>
      </c>
      <c r="E292">
        <v>21</v>
      </c>
      <c r="F292">
        <v>0.19</v>
      </c>
      <c r="G292">
        <v>0.24</v>
      </c>
      <c r="H292">
        <v>0</v>
      </c>
      <c r="K292">
        <v>3</v>
      </c>
      <c r="L292">
        <v>7</v>
      </c>
      <c r="M292">
        <v>5</v>
      </c>
      <c r="N292">
        <v>0.7916666666666667</v>
      </c>
    </row>
    <row r="293" spans="1:14" ht="12.75">
      <c r="A293">
        <v>5</v>
      </c>
      <c r="B293">
        <v>11</v>
      </c>
      <c r="C293">
        <v>5</v>
      </c>
      <c r="D293" s="122">
        <v>2004</v>
      </c>
      <c r="E293">
        <v>21</v>
      </c>
      <c r="F293">
        <v>0.17</v>
      </c>
      <c r="G293">
        <v>0.18</v>
      </c>
      <c r="H293">
        <v>0</v>
      </c>
      <c r="K293">
        <v>3</v>
      </c>
      <c r="L293">
        <v>7</v>
      </c>
      <c r="M293">
        <v>5</v>
      </c>
      <c r="N293">
        <v>0.9444444444444445</v>
      </c>
    </row>
    <row r="294" spans="1:14" ht="12.75">
      <c r="A294">
        <v>5</v>
      </c>
      <c r="B294">
        <v>11</v>
      </c>
      <c r="C294">
        <v>5</v>
      </c>
      <c r="D294" s="122">
        <v>2004</v>
      </c>
      <c r="E294">
        <v>22</v>
      </c>
      <c r="F294">
        <v>0.17</v>
      </c>
      <c r="G294">
        <v>0.22</v>
      </c>
      <c r="H294">
        <v>0</v>
      </c>
      <c r="K294">
        <v>3</v>
      </c>
      <c r="L294">
        <v>7</v>
      </c>
      <c r="M294">
        <v>5</v>
      </c>
      <c r="N294">
        <v>0.7727272727272728</v>
      </c>
    </row>
    <row r="295" spans="1:14" ht="12.75">
      <c r="A295">
        <v>5</v>
      </c>
      <c r="B295">
        <v>11</v>
      </c>
      <c r="C295">
        <v>5</v>
      </c>
      <c r="D295" s="122">
        <v>2004</v>
      </c>
      <c r="E295">
        <v>22</v>
      </c>
      <c r="F295">
        <v>0.17</v>
      </c>
      <c r="G295">
        <v>0.22</v>
      </c>
      <c r="H295">
        <v>0.01</v>
      </c>
      <c r="K295">
        <v>4</v>
      </c>
      <c r="L295">
        <v>7</v>
      </c>
      <c r="M295">
        <v>5</v>
      </c>
      <c r="N295">
        <v>0.7727272727272728</v>
      </c>
    </row>
    <row r="296" spans="1:14" ht="12.75">
      <c r="A296">
        <v>5</v>
      </c>
      <c r="B296">
        <v>11</v>
      </c>
      <c r="C296">
        <v>5</v>
      </c>
      <c r="D296" s="122">
        <v>2004</v>
      </c>
      <c r="E296">
        <v>24</v>
      </c>
      <c r="F296">
        <v>0.22</v>
      </c>
      <c r="G296">
        <v>0.29</v>
      </c>
      <c r="H296">
        <v>0.02</v>
      </c>
      <c r="K296">
        <v>4</v>
      </c>
      <c r="L296">
        <v>7</v>
      </c>
      <c r="M296">
        <v>4</v>
      </c>
      <c r="N296">
        <v>0.7586206896551725</v>
      </c>
    </row>
    <row r="297" spans="1:14" ht="12.75">
      <c r="A297">
        <v>5</v>
      </c>
      <c r="B297">
        <v>13</v>
      </c>
      <c r="C297">
        <v>5</v>
      </c>
      <c r="D297" s="122">
        <v>2004</v>
      </c>
      <c r="E297">
        <v>26</v>
      </c>
      <c r="F297">
        <v>0.35</v>
      </c>
      <c r="G297">
        <v>0.38</v>
      </c>
      <c r="H297">
        <v>0</v>
      </c>
      <c r="K297">
        <v>4</v>
      </c>
      <c r="L297">
        <v>7</v>
      </c>
      <c r="M297">
        <v>5</v>
      </c>
      <c r="N297">
        <v>0.9210526315789473</v>
      </c>
    </row>
    <row r="298" spans="1:14" ht="12.75">
      <c r="A298">
        <v>5</v>
      </c>
      <c r="B298">
        <v>13</v>
      </c>
      <c r="C298">
        <v>5</v>
      </c>
      <c r="D298" s="122">
        <v>2004</v>
      </c>
      <c r="E298">
        <v>26</v>
      </c>
      <c r="F298">
        <v>0.47</v>
      </c>
      <c r="G298">
        <v>0.51</v>
      </c>
      <c r="H298">
        <v>0.01</v>
      </c>
      <c r="K298">
        <v>3</v>
      </c>
      <c r="L298">
        <v>7</v>
      </c>
      <c r="M298">
        <v>5</v>
      </c>
      <c r="N298">
        <v>0.9215686274509803</v>
      </c>
    </row>
    <row r="299" spans="1:14" ht="12.75">
      <c r="A299">
        <v>5</v>
      </c>
      <c r="B299">
        <v>13</v>
      </c>
      <c r="C299">
        <v>5</v>
      </c>
      <c r="D299" s="122">
        <v>2004</v>
      </c>
      <c r="E299">
        <v>27</v>
      </c>
      <c r="F299">
        <v>0.4</v>
      </c>
      <c r="G299">
        <v>0.45</v>
      </c>
      <c r="H299">
        <v>0</v>
      </c>
      <c r="K299">
        <v>4</v>
      </c>
      <c r="L299">
        <v>7</v>
      </c>
      <c r="M299">
        <v>3</v>
      </c>
      <c r="N299">
        <v>0.888888888888889</v>
      </c>
    </row>
    <row r="300" spans="1:14" ht="12.75">
      <c r="A300">
        <v>5</v>
      </c>
      <c r="B300">
        <v>13</v>
      </c>
      <c r="C300">
        <v>5</v>
      </c>
      <c r="D300" s="122">
        <v>2004</v>
      </c>
      <c r="E300">
        <v>27</v>
      </c>
      <c r="F300">
        <v>0.27</v>
      </c>
      <c r="G300">
        <v>0.33</v>
      </c>
      <c r="H300">
        <v>0.01</v>
      </c>
      <c r="K300">
        <v>4</v>
      </c>
      <c r="L300">
        <v>7</v>
      </c>
      <c r="M300">
        <v>3</v>
      </c>
      <c r="N300">
        <v>0.8181818181818182</v>
      </c>
    </row>
    <row r="301" spans="1:14" ht="12.75">
      <c r="A301">
        <v>5</v>
      </c>
      <c r="B301">
        <v>13</v>
      </c>
      <c r="C301">
        <v>5</v>
      </c>
      <c r="D301" s="122">
        <v>2004</v>
      </c>
      <c r="E301">
        <v>27</v>
      </c>
      <c r="F301">
        <v>0.2</v>
      </c>
      <c r="G301">
        <v>0.26</v>
      </c>
      <c r="H301">
        <v>0.01</v>
      </c>
      <c r="K301">
        <v>4</v>
      </c>
      <c r="L301">
        <v>7</v>
      </c>
      <c r="M301">
        <v>3</v>
      </c>
      <c r="N301">
        <v>0.7692307692307693</v>
      </c>
    </row>
    <row r="302" spans="1:14" ht="12.75">
      <c r="A302">
        <v>5</v>
      </c>
      <c r="B302">
        <v>13</v>
      </c>
      <c r="C302">
        <v>5</v>
      </c>
      <c r="D302" s="122">
        <v>2004</v>
      </c>
      <c r="E302">
        <v>27</v>
      </c>
      <c r="F302">
        <v>0.18</v>
      </c>
      <c r="G302">
        <v>0.22</v>
      </c>
      <c r="H302">
        <v>0.01</v>
      </c>
      <c r="K302">
        <v>3</v>
      </c>
      <c r="L302">
        <v>7</v>
      </c>
      <c r="M302">
        <v>3</v>
      </c>
      <c r="N302">
        <v>0.8181818181818181</v>
      </c>
    </row>
    <row r="303" spans="1:14" ht="12.75">
      <c r="A303">
        <v>5</v>
      </c>
      <c r="B303">
        <v>13</v>
      </c>
      <c r="C303">
        <v>5</v>
      </c>
      <c r="D303" s="122">
        <v>2004</v>
      </c>
      <c r="E303">
        <v>27</v>
      </c>
      <c r="F303">
        <v>0.18</v>
      </c>
      <c r="G303">
        <v>0.22</v>
      </c>
      <c r="H303">
        <v>0</v>
      </c>
      <c r="K303">
        <v>3</v>
      </c>
      <c r="L303">
        <v>7</v>
      </c>
      <c r="M303">
        <v>3</v>
      </c>
      <c r="N303">
        <v>0.8181818181818181</v>
      </c>
    </row>
    <row r="304" spans="1:14" ht="12.75">
      <c r="A304">
        <v>5</v>
      </c>
      <c r="B304">
        <v>13</v>
      </c>
      <c r="C304">
        <v>5</v>
      </c>
      <c r="D304" s="122">
        <v>2004</v>
      </c>
      <c r="E304">
        <v>27</v>
      </c>
      <c r="F304">
        <v>0.11</v>
      </c>
      <c r="G304">
        <v>0.16</v>
      </c>
      <c r="H304">
        <v>0</v>
      </c>
      <c r="K304">
        <v>3</v>
      </c>
      <c r="L304">
        <v>7</v>
      </c>
      <c r="M304">
        <v>3</v>
      </c>
      <c r="N304">
        <v>0.6875</v>
      </c>
    </row>
    <row r="305" spans="1:14" ht="12.75">
      <c r="A305">
        <v>5</v>
      </c>
      <c r="B305">
        <v>13</v>
      </c>
      <c r="C305">
        <v>5</v>
      </c>
      <c r="D305" s="122">
        <v>2004</v>
      </c>
      <c r="E305">
        <v>27</v>
      </c>
      <c r="F305">
        <v>0.09</v>
      </c>
      <c r="G305">
        <v>0.12</v>
      </c>
      <c r="H305">
        <v>0</v>
      </c>
      <c r="K305">
        <v>4</v>
      </c>
      <c r="L305">
        <v>7</v>
      </c>
      <c r="M305">
        <v>3</v>
      </c>
      <c r="N305">
        <v>0.75</v>
      </c>
    </row>
    <row r="306" spans="1:14" ht="12.75">
      <c r="A306">
        <v>5</v>
      </c>
      <c r="B306">
        <v>13</v>
      </c>
      <c r="C306">
        <v>5</v>
      </c>
      <c r="D306" s="122">
        <v>2004</v>
      </c>
      <c r="E306">
        <v>27</v>
      </c>
      <c r="F306">
        <v>0.28</v>
      </c>
      <c r="G306">
        <v>0.32</v>
      </c>
      <c r="H306">
        <v>0</v>
      </c>
      <c r="K306">
        <v>7</v>
      </c>
      <c r="L306">
        <v>7</v>
      </c>
      <c r="M306">
        <v>3</v>
      </c>
      <c r="N306">
        <v>0.875</v>
      </c>
    </row>
    <row r="307" spans="1:14" ht="12.75">
      <c r="A307">
        <v>5</v>
      </c>
      <c r="B307">
        <v>13</v>
      </c>
      <c r="C307">
        <v>5</v>
      </c>
      <c r="D307" s="122">
        <v>2004</v>
      </c>
      <c r="E307">
        <v>27</v>
      </c>
      <c r="F307">
        <v>0.27</v>
      </c>
      <c r="G307">
        <v>0.3</v>
      </c>
      <c r="H307">
        <v>0</v>
      </c>
      <c r="K307">
        <v>4</v>
      </c>
      <c r="L307">
        <v>7</v>
      </c>
      <c r="M307">
        <v>3</v>
      </c>
      <c r="N307">
        <v>0.9</v>
      </c>
    </row>
    <row r="308" spans="1:14" ht="12.75">
      <c r="A308">
        <v>5</v>
      </c>
      <c r="B308">
        <v>13</v>
      </c>
      <c r="C308">
        <v>5</v>
      </c>
      <c r="D308" s="122">
        <v>2004</v>
      </c>
      <c r="E308">
        <v>27</v>
      </c>
      <c r="F308">
        <v>0.15</v>
      </c>
      <c r="G308">
        <v>0.19</v>
      </c>
      <c r="H308">
        <v>0</v>
      </c>
      <c r="K308">
        <v>7</v>
      </c>
      <c r="L308">
        <v>7</v>
      </c>
      <c r="M308">
        <v>3</v>
      </c>
      <c r="N308">
        <v>0.7894736842105263</v>
      </c>
    </row>
    <row r="309" spans="1:14" ht="12.75">
      <c r="A309">
        <v>5</v>
      </c>
      <c r="B309">
        <v>13</v>
      </c>
      <c r="C309">
        <v>5</v>
      </c>
      <c r="D309" s="122">
        <v>2004</v>
      </c>
      <c r="E309">
        <v>27</v>
      </c>
      <c r="F309">
        <v>0.17</v>
      </c>
      <c r="G309">
        <v>0.24</v>
      </c>
      <c r="H309">
        <v>0.01</v>
      </c>
      <c r="K309">
        <v>8</v>
      </c>
      <c r="L309">
        <v>7</v>
      </c>
      <c r="M309">
        <v>3</v>
      </c>
      <c r="N309">
        <v>0.7083333333333334</v>
      </c>
    </row>
    <row r="310" spans="1:14" ht="12.75">
      <c r="A310">
        <v>5</v>
      </c>
      <c r="B310">
        <v>13</v>
      </c>
      <c r="C310">
        <v>5</v>
      </c>
      <c r="D310" s="122">
        <v>2004</v>
      </c>
      <c r="E310">
        <v>28</v>
      </c>
      <c r="F310">
        <v>0.21</v>
      </c>
      <c r="G310">
        <v>0.27</v>
      </c>
      <c r="H310">
        <v>0</v>
      </c>
      <c r="K310">
        <v>4</v>
      </c>
      <c r="L310">
        <v>7</v>
      </c>
      <c r="M310">
        <v>3</v>
      </c>
      <c r="N310">
        <v>0.7777777777777777</v>
      </c>
    </row>
    <row r="311" spans="1:14" ht="12.75">
      <c r="A311">
        <v>5</v>
      </c>
      <c r="B311">
        <v>15</v>
      </c>
      <c r="C311">
        <v>5</v>
      </c>
      <c r="D311" s="122">
        <v>2006</v>
      </c>
      <c r="E311">
        <v>35</v>
      </c>
      <c r="F311">
        <v>0.03</v>
      </c>
      <c r="G311">
        <v>0.03</v>
      </c>
      <c r="H311">
        <v>0.01</v>
      </c>
      <c r="J311">
        <v>0.01</v>
      </c>
      <c r="K311">
        <v>9</v>
      </c>
      <c r="L311">
        <v>10</v>
      </c>
      <c r="M311">
        <v>7</v>
      </c>
      <c r="N311">
        <v>1</v>
      </c>
    </row>
    <row r="312" spans="1:14" ht="12.75">
      <c r="A312">
        <v>5</v>
      </c>
      <c r="B312">
        <v>15</v>
      </c>
      <c r="C312">
        <v>5</v>
      </c>
      <c r="D312" s="122">
        <v>2006</v>
      </c>
      <c r="E312">
        <v>35</v>
      </c>
      <c r="F312">
        <v>0.02</v>
      </c>
      <c r="G312">
        <v>0.04</v>
      </c>
      <c r="H312">
        <v>0.05</v>
      </c>
      <c r="J312">
        <v>0.05</v>
      </c>
      <c r="K312">
        <v>4</v>
      </c>
      <c r="L312">
        <v>10</v>
      </c>
      <c r="M312">
        <v>7</v>
      </c>
      <c r="N312">
        <v>0.5</v>
      </c>
    </row>
    <row r="313" spans="1:14" ht="12.75">
      <c r="A313">
        <v>5</v>
      </c>
      <c r="B313">
        <v>15</v>
      </c>
      <c r="C313">
        <v>5</v>
      </c>
      <c r="D313" s="122">
        <v>2006</v>
      </c>
      <c r="E313">
        <v>35</v>
      </c>
      <c r="F313">
        <v>0.12</v>
      </c>
      <c r="G313">
        <v>0.12</v>
      </c>
      <c r="H313">
        <v>0.01</v>
      </c>
      <c r="J313">
        <v>0.01</v>
      </c>
      <c r="K313">
        <v>4</v>
      </c>
      <c r="L313">
        <v>10</v>
      </c>
      <c r="M313">
        <v>7</v>
      </c>
      <c r="N313">
        <v>1</v>
      </c>
    </row>
    <row r="314" spans="1:14" ht="12.75">
      <c r="A314">
        <v>5</v>
      </c>
      <c r="B314">
        <v>24</v>
      </c>
      <c r="C314">
        <v>5</v>
      </c>
      <c r="D314" s="122">
        <v>2006</v>
      </c>
      <c r="E314">
        <v>35</v>
      </c>
      <c r="F314">
        <v>0.19</v>
      </c>
      <c r="G314">
        <v>0.22</v>
      </c>
      <c r="H314">
        <v>0.03</v>
      </c>
      <c r="J314">
        <v>0.05</v>
      </c>
      <c r="K314">
        <v>4</v>
      </c>
      <c r="L314">
        <v>10</v>
      </c>
      <c r="M314">
        <v>5</v>
      </c>
      <c r="N314">
        <v>0.8636363636363636</v>
      </c>
    </row>
    <row r="315" spans="1:14" ht="12.75">
      <c r="A315">
        <v>5</v>
      </c>
      <c r="B315">
        <v>24</v>
      </c>
      <c r="C315">
        <v>5</v>
      </c>
      <c r="D315" s="122">
        <v>2006</v>
      </c>
      <c r="E315">
        <v>35</v>
      </c>
      <c r="F315">
        <v>0.16</v>
      </c>
      <c r="G315">
        <v>0.22</v>
      </c>
      <c r="H315">
        <v>0.03</v>
      </c>
      <c r="J315">
        <v>0.05</v>
      </c>
      <c r="K315">
        <v>4</v>
      </c>
      <c r="L315">
        <v>10</v>
      </c>
      <c r="M315">
        <v>5</v>
      </c>
      <c r="N315">
        <v>0.7272727272727273</v>
      </c>
    </row>
    <row r="316" spans="1:14" ht="12.75">
      <c r="A316">
        <v>5</v>
      </c>
      <c r="B316">
        <v>9</v>
      </c>
      <c r="C316">
        <v>6</v>
      </c>
      <c r="D316" s="122">
        <v>2006</v>
      </c>
      <c r="E316">
        <v>21</v>
      </c>
      <c r="F316">
        <v>0.24</v>
      </c>
      <c r="G316">
        <v>0.32</v>
      </c>
      <c r="H316">
        <v>0</v>
      </c>
      <c r="J316">
        <v>0</v>
      </c>
      <c r="K316">
        <v>4</v>
      </c>
      <c r="L316">
        <v>8</v>
      </c>
      <c r="M316">
        <v>3</v>
      </c>
      <c r="N316">
        <v>0.75</v>
      </c>
    </row>
    <row r="317" spans="1:14" ht="12.75">
      <c r="A317">
        <v>5</v>
      </c>
      <c r="B317">
        <v>14</v>
      </c>
      <c r="C317">
        <v>6</v>
      </c>
      <c r="D317" s="122">
        <v>2006</v>
      </c>
      <c r="E317">
        <v>21</v>
      </c>
      <c r="F317">
        <v>0.17</v>
      </c>
      <c r="G317">
        <v>0.21</v>
      </c>
      <c r="H317">
        <v>0</v>
      </c>
      <c r="J317">
        <v>0</v>
      </c>
      <c r="K317">
        <v>3</v>
      </c>
      <c r="L317">
        <v>8</v>
      </c>
      <c r="M317">
        <v>5</v>
      </c>
      <c r="N317">
        <v>0.8095238095238096</v>
      </c>
    </row>
    <row r="318" spans="1:14" ht="12.75">
      <c r="A318">
        <v>5</v>
      </c>
      <c r="B318">
        <v>14</v>
      </c>
      <c r="C318">
        <v>6</v>
      </c>
      <c r="D318" s="122">
        <v>2006</v>
      </c>
      <c r="E318">
        <v>21</v>
      </c>
      <c r="F318">
        <v>0.07</v>
      </c>
      <c r="G318">
        <v>0.11</v>
      </c>
      <c r="J318">
        <v>0</v>
      </c>
      <c r="N318">
        <v>0.6363636363636365</v>
      </c>
    </row>
    <row r="319" spans="1:14" ht="12.75">
      <c r="A319">
        <v>5</v>
      </c>
      <c r="B319">
        <v>14</v>
      </c>
      <c r="C319">
        <v>6</v>
      </c>
      <c r="D319" s="122">
        <v>2006</v>
      </c>
      <c r="E319">
        <v>22</v>
      </c>
      <c r="F319">
        <v>0.09</v>
      </c>
      <c r="G319">
        <v>0.13</v>
      </c>
      <c r="H319">
        <v>0</v>
      </c>
      <c r="J319">
        <v>0</v>
      </c>
      <c r="K319">
        <v>3</v>
      </c>
      <c r="L319">
        <v>8</v>
      </c>
      <c r="M319">
        <v>7</v>
      </c>
      <c r="N319">
        <v>0.6923076923076923</v>
      </c>
    </row>
    <row r="320" spans="1:14" ht="12.75">
      <c r="A320">
        <v>5</v>
      </c>
      <c r="B320">
        <v>14</v>
      </c>
      <c r="C320">
        <v>6</v>
      </c>
      <c r="D320" s="122">
        <v>2006</v>
      </c>
      <c r="E320">
        <v>22</v>
      </c>
      <c r="F320">
        <v>0.28</v>
      </c>
      <c r="G320">
        <v>0.3</v>
      </c>
      <c r="H320">
        <v>0</v>
      </c>
      <c r="J320">
        <v>0</v>
      </c>
      <c r="K320">
        <v>4</v>
      </c>
      <c r="L320">
        <v>8</v>
      </c>
      <c r="M320">
        <v>3</v>
      </c>
      <c r="N320">
        <v>0.9333333333333335</v>
      </c>
    </row>
    <row r="321" spans="1:14" ht="12.75">
      <c r="A321">
        <v>5</v>
      </c>
      <c r="B321">
        <v>14</v>
      </c>
      <c r="C321">
        <v>6</v>
      </c>
      <c r="D321" s="122">
        <v>2006</v>
      </c>
      <c r="E321">
        <v>24</v>
      </c>
      <c r="F321">
        <v>0.12</v>
      </c>
      <c r="G321">
        <v>0.17</v>
      </c>
      <c r="H321">
        <v>0</v>
      </c>
      <c r="J321">
        <v>0</v>
      </c>
      <c r="K321">
        <v>4</v>
      </c>
      <c r="L321">
        <v>7</v>
      </c>
      <c r="M321">
        <v>3</v>
      </c>
      <c r="N321">
        <v>0.7058823529411764</v>
      </c>
    </row>
    <row r="322" spans="1:14" ht="12.75">
      <c r="A322">
        <v>5</v>
      </c>
      <c r="B322">
        <v>14</v>
      </c>
      <c r="C322">
        <v>6</v>
      </c>
      <c r="D322" s="122">
        <v>2006</v>
      </c>
      <c r="E322">
        <v>24</v>
      </c>
      <c r="F322">
        <v>0.13</v>
      </c>
      <c r="G322">
        <v>0.13</v>
      </c>
      <c r="H322">
        <v>0</v>
      </c>
      <c r="J322">
        <v>0</v>
      </c>
      <c r="K322">
        <v>9</v>
      </c>
      <c r="L322">
        <v>7</v>
      </c>
      <c r="M322">
        <v>3</v>
      </c>
      <c r="N322">
        <v>1</v>
      </c>
    </row>
    <row r="323" spans="1:14" ht="12.75">
      <c r="A323">
        <v>5</v>
      </c>
      <c r="B323">
        <v>9</v>
      </c>
      <c r="C323">
        <v>6</v>
      </c>
      <c r="D323" s="122">
        <v>2006</v>
      </c>
      <c r="E323">
        <v>27</v>
      </c>
      <c r="F323">
        <v>0.03</v>
      </c>
      <c r="G323">
        <v>0.06</v>
      </c>
      <c r="H323">
        <v>0</v>
      </c>
      <c r="J323">
        <v>0</v>
      </c>
      <c r="K323">
        <v>5</v>
      </c>
      <c r="L323">
        <v>1</v>
      </c>
      <c r="M323">
        <v>3</v>
      </c>
      <c r="N323">
        <v>0.5</v>
      </c>
    </row>
    <row r="324" spans="1:14" ht="12.75">
      <c r="A324">
        <v>5</v>
      </c>
      <c r="B324">
        <v>9</v>
      </c>
      <c r="C324">
        <v>6</v>
      </c>
      <c r="D324" s="122">
        <v>2006</v>
      </c>
      <c r="E324">
        <v>27</v>
      </c>
      <c r="F324">
        <v>0.1</v>
      </c>
      <c r="G324">
        <v>0.17</v>
      </c>
      <c r="H324">
        <v>0</v>
      </c>
      <c r="J324">
        <v>0</v>
      </c>
      <c r="K324">
        <v>6</v>
      </c>
      <c r="L324">
        <v>1</v>
      </c>
      <c r="M324">
        <v>3</v>
      </c>
      <c r="N324">
        <v>0.5882352941176471</v>
      </c>
    </row>
    <row r="325" spans="1:14" ht="12.75">
      <c r="A325">
        <v>5</v>
      </c>
      <c r="B325">
        <v>9</v>
      </c>
      <c r="C325">
        <v>6</v>
      </c>
      <c r="D325" s="122">
        <v>2006</v>
      </c>
      <c r="E325">
        <v>27</v>
      </c>
      <c r="F325">
        <v>0.08</v>
      </c>
      <c r="G325">
        <v>0.17</v>
      </c>
      <c r="H325">
        <v>0</v>
      </c>
      <c r="J325">
        <v>0</v>
      </c>
      <c r="K325">
        <v>6</v>
      </c>
      <c r="L325">
        <v>1</v>
      </c>
      <c r="M325">
        <v>3</v>
      </c>
      <c r="N325">
        <v>0.47058823529411764</v>
      </c>
    </row>
    <row r="326" spans="1:14" ht="12.75">
      <c r="A326">
        <v>5</v>
      </c>
      <c r="B326">
        <v>1</v>
      </c>
      <c r="C326">
        <v>6</v>
      </c>
      <c r="D326" s="122">
        <v>2006</v>
      </c>
      <c r="E326">
        <v>28</v>
      </c>
      <c r="F326">
        <v>0.11</v>
      </c>
      <c r="G326">
        <v>0.29</v>
      </c>
      <c r="H326">
        <v>0.03</v>
      </c>
      <c r="K326">
        <v>4</v>
      </c>
      <c r="L326">
        <v>2</v>
      </c>
      <c r="M326">
        <v>3</v>
      </c>
      <c r="N326">
        <v>0.37931034482758624</v>
      </c>
    </row>
    <row r="327" spans="1:14" ht="12.75">
      <c r="A327">
        <v>5</v>
      </c>
      <c r="B327">
        <v>1</v>
      </c>
      <c r="C327">
        <v>6</v>
      </c>
      <c r="D327" s="122">
        <v>2006</v>
      </c>
      <c r="E327">
        <v>28</v>
      </c>
      <c r="F327">
        <v>0.25</v>
      </c>
      <c r="G327">
        <v>0.28</v>
      </c>
      <c r="H327">
        <v>0.02</v>
      </c>
      <c r="K327">
        <v>4</v>
      </c>
      <c r="L327">
        <v>2</v>
      </c>
      <c r="M327">
        <v>3</v>
      </c>
      <c r="N327">
        <v>0.8928571428571428</v>
      </c>
    </row>
    <row r="328" spans="1:14" ht="12.75">
      <c r="A328">
        <v>5</v>
      </c>
      <c r="B328">
        <v>9</v>
      </c>
      <c r="C328">
        <v>6</v>
      </c>
      <c r="D328" s="122">
        <v>2006</v>
      </c>
      <c r="E328">
        <v>28</v>
      </c>
      <c r="F328">
        <v>0.02</v>
      </c>
      <c r="G328">
        <v>0.1</v>
      </c>
      <c r="H328">
        <v>0</v>
      </c>
      <c r="J328">
        <v>0</v>
      </c>
      <c r="K328">
        <v>6</v>
      </c>
      <c r="L328">
        <v>1</v>
      </c>
      <c r="M328">
        <v>3</v>
      </c>
      <c r="N328">
        <v>0.2</v>
      </c>
    </row>
    <row r="329" spans="1:14" ht="12.75">
      <c r="A329">
        <v>5</v>
      </c>
      <c r="B329">
        <v>9</v>
      </c>
      <c r="C329">
        <v>6</v>
      </c>
      <c r="D329" s="122">
        <v>2006</v>
      </c>
      <c r="E329">
        <v>28</v>
      </c>
      <c r="F329">
        <v>0.02</v>
      </c>
      <c r="G329">
        <v>0.1</v>
      </c>
      <c r="H329">
        <v>0</v>
      </c>
      <c r="J329">
        <v>0</v>
      </c>
      <c r="K329">
        <v>6</v>
      </c>
      <c r="L329">
        <v>1</v>
      </c>
      <c r="M329">
        <v>3</v>
      </c>
      <c r="N329">
        <v>0.2</v>
      </c>
    </row>
    <row r="330" spans="1:14" ht="12.75">
      <c r="A330">
        <v>5</v>
      </c>
      <c r="B330">
        <v>9</v>
      </c>
      <c r="C330">
        <v>6</v>
      </c>
      <c r="D330" s="122">
        <v>2006</v>
      </c>
      <c r="E330">
        <v>28</v>
      </c>
      <c r="F330">
        <v>0.02</v>
      </c>
      <c r="G330">
        <v>0.1</v>
      </c>
      <c r="H330">
        <v>0</v>
      </c>
      <c r="J330">
        <v>0</v>
      </c>
      <c r="K330">
        <v>6</v>
      </c>
      <c r="L330">
        <v>1</v>
      </c>
      <c r="M330">
        <v>3</v>
      </c>
      <c r="N330">
        <v>0.2</v>
      </c>
    </row>
    <row r="331" spans="1:14" ht="12.75">
      <c r="A331">
        <v>5</v>
      </c>
      <c r="B331">
        <v>15</v>
      </c>
      <c r="C331">
        <v>6</v>
      </c>
      <c r="D331" s="122">
        <v>2006</v>
      </c>
      <c r="E331">
        <v>28</v>
      </c>
      <c r="F331">
        <v>0.12</v>
      </c>
      <c r="G331">
        <v>0.2</v>
      </c>
      <c r="H331">
        <v>0</v>
      </c>
      <c r="J331">
        <v>0</v>
      </c>
      <c r="K331">
        <v>5</v>
      </c>
      <c r="L331">
        <v>1</v>
      </c>
      <c r="M331">
        <v>3</v>
      </c>
      <c r="N331">
        <v>0.6</v>
      </c>
    </row>
    <row r="332" spans="1:14" ht="12.75">
      <c r="A332">
        <v>5</v>
      </c>
      <c r="B332">
        <v>15</v>
      </c>
      <c r="C332">
        <v>6</v>
      </c>
      <c r="D332" s="122">
        <v>2006</v>
      </c>
      <c r="E332">
        <v>28</v>
      </c>
      <c r="F332">
        <v>0.08</v>
      </c>
      <c r="G332">
        <v>0.08</v>
      </c>
      <c r="H332">
        <v>0</v>
      </c>
      <c r="J332">
        <v>0</v>
      </c>
      <c r="K332">
        <v>9</v>
      </c>
      <c r="L332">
        <v>1</v>
      </c>
      <c r="M332">
        <v>3</v>
      </c>
      <c r="N332">
        <v>1</v>
      </c>
    </row>
    <row r="333" spans="1:14" ht="12.75">
      <c r="A333">
        <v>5</v>
      </c>
      <c r="B333">
        <v>15</v>
      </c>
      <c r="C333">
        <v>6</v>
      </c>
      <c r="D333" s="122">
        <v>2006</v>
      </c>
      <c r="E333">
        <v>28</v>
      </c>
      <c r="F333">
        <v>0.05</v>
      </c>
      <c r="G333">
        <v>0.08</v>
      </c>
      <c r="H333">
        <v>0</v>
      </c>
      <c r="J333">
        <v>0</v>
      </c>
      <c r="K333">
        <v>9</v>
      </c>
      <c r="L333">
        <v>1</v>
      </c>
      <c r="M333">
        <v>3</v>
      </c>
      <c r="N333">
        <v>0.625</v>
      </c>
    </row>
    <row r="334" spans="1:14" ht="12.75">
      <c r="A334">
        <v>5</v>
      </c>
      <c r="B334">
        <v>15</v>
      </c>
      <c r="C334">
        <v>6</v>
      </c>
      <c r="D334" s="122">
        <v>2006</v>
      </c>
      <c r="E334">
        <v>30</v>
      </c>
      <c r="F334">
        <v>0.06</v>
      </c>
      <c r="G334">
        <v>0.11</v>
      </c>
      <c r="H334">
        <v>0</v>
      </c>
      <c r="J334">
        <v>0</v>
      </c>
      <c r="K334">
        <v>5</v>
      </c>
      <c r="L334">
        <v>2</v>
      </c>
      <c r="M334">
        <v>3</v>
      </c>
      <c r="N334">
        <v>0.5454545454545454</v>
      </c>
    </row>
    <row r="335" spans="1:14" ht="12.75">
      <c r="A335">
        <v>5</v>
      </c>
      <c r="B335">
        <v>16</v>
      </c>
      <c r="C335">
        <v>6</v>
      </c>
      <c r="D335" s="122">
        <v>2006</v>
      </c>
      <c r="E335">
        <v>30</v>
      </c>
      <c r="F335">
        <v>0.35</v>
      </c>
      <c r="G335">
        <v>0.4</v>
      </c>
      <c r="H335">
        <v>0.05</v>
      </c>
      <c r="J335">
        <v>0.05</v>
      </c>
      <c r="K335">
        <v>5</v>
      </c>
      <c r="L335">
        <v>2</v>
      </c>
      <c r="M335">
        <v>3</v>
      </c>
      <c r="N335">
        <v>0.875</v>
      </c>
    </row>
    <row r="336" spans="1:14" ht="12.75">
      <c r="A336">
        <v>5</v>
      </c>
      <c r="B336">
        <v>25</v>
      </c>
      <c r="C336">
        <v>6</v>
      </c>
      <c r="D336" s="122">
        <v>2006</v>
      </c>
      <c r="E336">
        <v>30</v>
      </c>
      <c r="F336">
        <v>0.31</v>
      </c>
      <c r="G336">
        <v>0.38</v>
      </c>
      <c r="H336">
        <v>0.15</v>
      </c>
      <c r="J336">
        <v>0.04</v>
      </c>
      <c r="K336">
        <v>5</v>
      </c>
      <c r="L336">
        <v>7</v>
      </c>
      <c r="M336">
        <v>3</v>
      </c>
      <c r="N336">
        <v>0.8157894736842105</v>
      </c>
    </row>
    <row r="337" spans="1:14" ht="12.75">
      <c r="A337">
        <v>5</v>
      </c>
      <c r="B337">
        <v>25</v>
      </c>
      <c r="C337">
        <v>6</v>
      </c>
      <c r="D337" s="122">
        <v>2006</v>
      </c>
      <c r="E337">
        <v>30</v>
      </c>
      <c r="F337">
        <v>0.42</v>
      </c>
      <c r="G337">
        <v>0.46</v>
      </c>
      <c r="H337">
        <v>0.06</v>
      </c>
      <c r="J337">
        <v>0.02</v>
      </c>
      <c r="K337">
        <v>5</v>
      </c>
      <c r="L337">
        <v>7</v>
      </c>
      <c r="M337">
        <v>3</v>
      </c>
      <c r="N337">
        <v>0.9130434782608695</v>
      </c>
    </row>
    <row r="338" spans="1:14" ht="12.75">
      <c r="A338">
        <v>5</v>
      </c>
      <c r="B338">
        <v>8</v>
      </c>
      <c r="C338">
        <v>6</v>
      </c>
      <c r="D338" s="122">
        <v>2006</v>
      </c>
      <c r="E338">
        <v>32</v>
      </c>
      <c r="F338">
        <v>0.4</v>
      </c>
      <c r="G338">
        <v>0.44</v>
      </c>
      <c r="H338">
        <v>0.08</v>
      </c>
      <c r="J338">
        <v>0.02</v>
      </c>
      <c r="K338">
        <v>5</v>
      </c>
      <c r="L338">
        <v>7</v>
      </c>
      <c r="M338">
        <v>3</v>
      </c>
      <c r="N338">
        <v>0.9090909090909092</v>
      </c>
    </row>
    <row r="339" spans="1:14" ht="12.75">
      <c r="A339">
        <v>5</v>
      </c>
      <c r="B339">
        <v>8</v>
      </c>
      <c r="C339">
        <v>6</v>
      </c>
      <c r="D339" s="122">
        <v>2006</v>
      </c>
      <c r="E339">
        <v>32</v>
      </c>
      <c r="F339">
        <v>0.23</v>
      </c>
      <c r="G339">
        <v>0.32</v>
      </c>
      <c r="H339">
        <v>0</v>
      </c>
      <c r="J339">
        <v>0</v>
      </c>
      <c r="K339">
        <v>5</v>
      </c>
      <c r="L339">
        <v>7</v>
      </c>
      <c r="M339">
        <v>3</v>
      </c>
      <c r="N339">
        <v>0.71875</v>
      </c>
    </row>
    <row r="340" spans="1:14" ht="12.75">
      <c r="A340">
        <v>5</v>
      </c>
      <c r="B340">
        <v>8</v>
      </c>
      <c r="C340">
        <v>6</v>
      </c>
      <c r="D340" s="122">
        <v>2006</v>
      </c>
      <c r="E340">
        <v>32</v>
      </c>
      <c r="F340">
        <v>0.23</v>
      </c>
      <c r="G340">
        <v>0.32</v>
      </c>
      <c r="H340">
        <v>0</v>
      </c>
      <c r="J340">
        <v>0</v>
      </c>
      <c r="K340">
        <v>5</v>
      </c>
      <c r="L340">
        <v>7</v>
      </c>
      <c r="M340">
        <v>3</v>
      </c>
      <c r="N340">
        <v>0.71875</v>
      </c>
    </row>
    <row r="341" spans="1:14" ht="12.75">
      <c r="A341">
        <v>5</v>
      </c>
      <c r="B341">
        <v>8</v>
      </c>
      <c r="C341">
        <v>6</v>
      </c>
      <c r="D341" s="122">
        <v>2006</v>
      </c>
      <c r="E341">
        <v>32</v>
      </c>
      <c r="F341">
        <v>0.23</v>
      </c>
      <c r="G341">
        <v>0.32</v>
      </c>
      <c r="H341">
        <v>0</v>
      </c>
      <c r="J341">
        <v>0</v>
      </c>
      <c r="K341">
        <v>5</v>
      </c>
      <c r="L341">
        <v>7</v>
      </c>
      <c r="M341">
        <v>3</v>
      </c>
      <c r="N341">
        <v>0.71875</v>
      </c>
    </row>
    <row r="342" spans="1:14" ht="12.75">
      <c r="A342">
        <v>5</v>
      </c>
      <c r="B342">
        <v>8</v>
      </c>
      <c r="C342">
        <v>6</v>
      </c>
      <c r="D342" s="122">
        <v>2006</v>
      </c>
      <c r="E342">
        <v>32</v>
      </c>
      <c r="F342">
        <v>0.27</v>
      </c>
      <c r="G342">
        <v>0.32</v>
      </c>
      <c r="H342">
        <v>0.08</v>
      </c>
      <c r="J342">
        <v>0.07</v>
      </c>
      <c r="K342">
        <v>6</v>
      </c>
      <c r="L342">
        <v>7</v>
      </c>
      <c r="M342">
        <v>3</v>
      </c>
      <c r="N342">
        <v>0.84375</v>
      </c>
    </row>
    <row r="343" spans="1:14" ht="12.75">
      <c r="A343">
        <v>5</v>
      </c>
      <c r="B343">
        <v>8</v>
      </c>
      <c r="C343">
        <v>6</v>
      </c>
      <c r="D343" s="122">
        <v>2006</v>
      </c>
      <c r="E343">
        <v>32</v>
      </c>
      <c r="F343">
        <v>0.27</v>
      </c>
      <c r="G343">
        <v>0.32</v>
      </c>
      <c r="H343">
        <v>0.08</v>
      </c>
      <c r="J343">
        <v>0.07</v>
      </c>
      <c r="K343">
        <v>6</v>
      </c>
      <c r="L343">
        <v>7</v>
      </c>
      <c r="M343">
        <v>3</v>
      </c>
      <c r="N343">
        <v>0.84375</v>
      </c>
    </row>
    <row r="344" spans="1:14" ht="12.75">
      <c r="A344">
        <v>5</v>
      </c>
      <c r="B344">
        <v>8</v>
      </c>
      <c r="C344">
        <v>6</v>
      </c>
      <c r="D344" s="122">
        <v>2006</v>
      </c>
      <c r="E344">
        <v>32</v>
      </c>
      <c r="F344">
        <v>0.42</v>
      </c>
      <c r="G344">
        <v>0.54</v>
      </c>
      <c r="H344">
        <v>0.05</v>
      </c>
      <c r="J344">
        <v>0.02</v>
      </c>
      <c r="K344">
        <v>8</v>
      </c>
      <c r="L344">
        <v>7</v>
      </c>
      <c r="M344">
        <v>3</v>
      </c>
      <c r="N344">
        <v>0.7777777777777777</v>
      </c>
    </row>
    <row r="345" spans="1:14" ht="12.75">
      <c r="A345">
        <v>5</v>
      </c>
      <c r="B345">
        <v>8</v>
      </c>
      <c r="C345">
        <v>6</v>
      </c>
      <c r="D345" s="122">
        <v>2006</v>
      </c>
      <c r="E345">
        <v>32</v>
      </c>
      <c r="F345">
        <v>0.5</v>
      </c>
      <c r="G345">
        <v>0.56</v>
      </c>
      <c r="H345">
        <v>0.05</v>
      </c>
      <c r="J345">
        <v>0.02</v>
      </c>
      <c r="K345">
        <v>5</v>
      </c>
      <c r="L345">
        <v>7</v>
      </c>
      <c r="M345">
        <v>3</v>
      </c>
      <c r="N345">
        <v>0.8928571428571428</v>
      </c>
    </row>
    <row r="346" spans="1:14" ht="12.75">
      <c r="A346">
        <v>5</v>
      </c>
      <c r="B346">
        <v>8</v>
      </c>
      <c r="C346">
        <v>6</v>
      </c>
      <c r="D346" s="122">
        <v>2006</v>
      </c>
      <c r="E346">
        <v>32</v>
      </c>
      <c r="F346">
        <v>0.5</v>
      </c>
      <c r="G346">
        <v>0.57</v>
      </c>
      <c r="H346">
        <v>0.05</v>
      </c>
      <c r="J346">
        <v>0.02</v>
      </c>
      <c r="K346">
        <v>7</v>
      </c>
      <c r="L346">
        <v>7</v>
      </c>
      <c r="M346">
        <v>3</v>
      </c>
      <c r="N346">
        <v>0.8771929824561404</v>
      </c>
    </row>
    <row r="347" spans="1:14" ht="12.75">
      <c r="A347">
        <v>5</v>
      </c>
      <c r="B347">
        <v>14</v>
      </c>
      <c r="C347">
        <v>6</v>
      </c>
      <c r="D347" s="122">
        <v>2006</v>
      </c>
      <c r="E347">
        <v>32</v>
      </c>
      <c r="F347">
        <v>0.02</v>
      </c>
      <c r="G347">
        <v>0.1</v>
      </c>
      <c r="H347">
        <v>0</v>
      </c>
      <c r="J347">
        <v>0</v>
      </c>
      <c r="K347">
        <v>9</v>
      </c>
      <c r="L347">
        <v>7</v>
      </c>
      <c r="M347">
        <v>1</v>
      </c>
      <c r="N347">
        <v>0.2</v>
      </c>
    </row>
    <row r="348" spans="1:14" ht="12.75">
      <c r="A348">
        <v>5</v>
      </c>
      <c r="B348">
        <v>14</v>
      </c>
      <c r="C348">
        <v>6</v>
      </c>
      <c r="D348" s="122">
        <v>2006</v>
      </c>
      <c r="E348">
        <v>32</v>
      </c>
      <c r="F348">
        <v>0.2</v>
      </c>
      <c r="G348">
        <v>0.27</v>
      </c>
      <c r="H348">
        <v>0.04</v>
      </c>
      <c r="J348">
        <v>0.05</v>
      </c>
      <c r="K348">
        <v>5</v>
      </c>
      <c r="L348">
        <v>7</v>
      </c>
      <c r="M348">
        <v>1</v>
      </c>
      <c r="N348">
        <v>0.7407407407407407</v>
      </c>
    </row>
    <row r="349" spans="1:14" ht="12.75">
      <c r="A349">
        <v>5</v>
      </c>
      <c r="B349">
        <v>14</v>
      </c>
      <c r="C349">
        <v>6</v>
      </c>
      <c r="D349" s="122">
        <v>2006</v>
      </c>
      <c r="E349">
        <v>32</v>
      </c>
      <c r="F349">
        <v>0.3</v>
      </c>
      <c r="G349">
        <v>0.3</v>
      </c>
      <c r="H349">
        <v>0.02</v>
      </c>
      <c r="J349">
        <v>0.05</v>
      </c>
      <c r="K349">
        <v>4</v>
      </c>
      <c r="L349">
        <v>7</v>
      </c>
      <c r="M349">
        <v>1</v>
      </c>
      <c r="N349">
        <v>1</v>
      </c>
    </row>
    <row r="350" spans="1:14" ht="12.75">
      <c r="A350">
        <v>5</v>
      </c>
      <c r="B350">
        <v>2</v>
      </c>
      <c r="C350">
        <v>6</v>
      </c>
      <c r="D350" s="122">
        <v>2006</v>
      </c>
      <c r="E350">
        <v>35</v>
      </c>
      <c r="F350">
        <v>0.33</v>
      </c>
      <c r="G350">
        <v>0.37</v>
      </c>
      <c r="H350">
        <v>0</v>
      </c>
      <c r="J350">
        <v>0</v>
      </c>
      <c r="K350">
        <v>3</v>
      </c>
      <c r="L350">
        <v>7</v>
      </c>
      <c r="M350">
        <v>3</v>
      </c>
      <c r="N350">
        <v>0.891891891891892</v>
      </c>
    </row>
    <row r="351" spans="1:14" ht="12.75">
      <c r="A351">
        <v>5</v>
      </c>
      <c r="B351">
        <v>2</v>
      </c>
      <c r="C351">
        <v>6</v>
      </c>
      <c r="D351" s="122">
        <v>2006</v>
      </c>
      <c r="E351">
        <v>35</v>
      </c>
      <c r="F351">
        <v>0.32</v>
      </c>
      <c r="G351">
        <v>0.35</v>
      </c>
      <c r="H351">
        <v>0</v>
      </c>
      <c r="J351">
        <v>0</v>
      </c>
      <c r="K351">
        <v>3</v>
      </c>
      <c r="L351">
        <v>7</v>
      </c>
      <c r="M351">
        <v>3</v>
      </c>
      <c r="N351">
        <v>0.9142857142857144</v>
      </c>
    </row>
    <row r="352" spans="1:14" ht="12.75">
      <c r="A352">
        <v>5</v>
      </c>
      <c r="B352">
        <v>2</v>
      </c>
      <c r="C352">
        <v>6</v>
      </c>
      <c r="D352" s="122">
        <v>2006</v>
      </c>
      <c r="E352">
        <v>35</v>
      </c>
      <c r="F352">
        <v>0.21</v>
      </c>
      <c r="G352">
        <v>0.27</v>
      </c>
      <c r="H352">
        <v>0</v>
      </c>
      <c r="J352">
        <v>0</v>
      </c>
      <c r="K352">
        <v>3</v>
      </c>
      <c r="L352">
        <v>7</v>
      </c>
      <c r="M352">
        <v>3</v>
      </c>
      <c r="N352">
        <v>0.7777777777777777</v>
      </c>
    </row>
    <row r="353" spans="1:14" ht="12.75">
      <c r="A353">
        <v>5</v>
      </c>
      <c r="B353">
        <v>2</v>
      </c>
      <c r="C353">
        <v>6</v>
      </c>
      <c r="D353" s="122">
        <v>2006</v>
      </c>
      <c r="E353">
        <v>35</v>
      </c>
      <c r="F353">
        <v>0.16</v>
      </c>
      <c r="G353">
        <v>0.22</v>
      </c>
      <c r="H353">
        <v>0</v>
      </c>
      <c r="J353">
        <v>0</v>
      </c>
      <c r="K353">
        <v>3</v>
      </c>
      <c r="L353">
        <v>7</v>
      </c>
      <c r="M353">
        <v>3</v>
      </c>
      <c r="N353">
        <v>0.7272727272727273</v>
      </c>
    </row>
    <row r="354" spans="1:14" ht="12.75">
      <c r="A354">
        <v>5</v>
      </c>
      <c r="B354">
        <v>2</v>
      </c>
      <c r="C354">
        <v>6</v>
      </c>
      <c r="D354" s="122">
        <v>2006</v>
      </c>
      <c r="E354">
        <v>35</v>
      </c>
      <c r="F354">
        <v>0.26</v>
      </c>
      <c r="G354">
        <v>0.34</v>
      </c>
      <c r="H354">
        <v>0.02</v>
      </c>
      <c r="J354">
        <v>0.02</v>
      </c>
      <c r="K354">
        <v>4</v>
      </c>
      <c r="L354">
        <v>4</v>
      </c>
      <c r="M354">
        <v>3</v>
      </c>
      <c r="N354">
        <v>0.7647058823529411</v>
      </c>
    </row>
    <row r="355" spans="1:14" ht="12.75">
      <c r="A355">
        <v>5</v>
      </c>
      <c r="B355">
        <v>2</v>
      </c>
      <c r="C355">
        <v>6</v>
      </c>
      <c r="D355" s="122">
        <v>2006</v>
      </c>
      <c r="E355">
        <v>35</v>
      </c>
      <c r="F355">
        <v>0.18</v>
      </c>
      <c r="G355">
        <v>0.26</v>
      </c>
      <c r="H355">
        <v>0</v>
      </c>
      <c r="J355">
        <v>0.01</v>
      </c>
      <c r="K355">
        <v>8</v>
      </c>
      <c r="L355">
        <v>4</v>
      </c>
      <c r="M355">
        <v>3</v>
      </c>
      <c r="N355">
        <v>0.6923076923076923</v>
      </c>
    </row>
    <row r="356" spans="1:14" ht="12.75">
      <c r="A356">
        <v>5</v>
      </c>
      <c r="B356">
        <v>2</v>
      </c>
      <c r="C356">
        <v>6</v>
      </c>
      <c r="D356" s="122">
        <v>2006</v>
      </c>
      <c r="E356">
        <v>35</v>
      </c>
      <c r="F356">
        <v>0.18</v>
      </c>
      <c r="G356">
        <v>0.26</v>
      </c>
      <c r="H356">
        <v>0</v>
      </c>
      <c r="J356">
        <v>0.01</v>
      </c>
      <c r="K356">
        <v>8</v>
      </c>
      <c r="L356">
        <v>7</v>
      </c>
      <c r="M356">
        <v>3</v>
      </c>
      <c r="N356">
        <v>0.6923076923076923</v>
      </c>
    </row>
    <row r="357" spans="1:14" ht="12.75">
      <c r="A357">
        <v>5</v>
      </c>
      <c r="B357">
        <v>2</v>
      </c>
      <c r="C357">
        <v>6</v>
      </c>
      <c r="D357" s="122">
        <v>2006</v>
      </c>
      <c r="E357">
        <v>35</v>
      </c>
      <c r="F357">
        <v>0.5</v>
      </c>
      <c r="G357">
        <v>0.57</v>
      </c>
      <c r="H357">
        <v>0</v>
      </c>
      <c r="J357">
        <v>0.01</v>
      </c>
      <c r="K357">
        <v>3</v>
      </c>
      <c r="L357">
        <v>7</v>
      </c>
      <c r="M357">
        <v>3</v>
      </c>
      <c r="N357">
        <v>0.8771929824561404</v>
      </c>
    </row>
    <row r="358" spans="1:14" ht="12.75">
      <c r="A358">
        <v>5</v>
      </c>
      <c r="B358">
        <v>2</v>
      </c>
      <c r="C358">
        <v>6</v>
      </c>
      <c r="D358" s="122">
        <v>2006</v>
      </c>
      <c r="E358">
        <v>35</v>
      </c>
      <c r="F358">
        <v>0.43</v>
      </c>
      <c r="G358">
        <v>0.47</v>
      </c>
      <c r="H358">
        <v>0</v>
      </c>
      <c r="J358">
        <v>0.01</v>
      </c>
      <c r="K358">
        <v>4</v>
      </c>
      <c r="L358">
        <v>7</v>
      </c>
      <c r="M358">
        <v>3</v>
      </c>
      <c r="N358">
        <v>0.9148936170212766</v>
      </c>
    </row>
    <row r="359" spans="1:14" ht="12.75">
      <c r="A359">
        <v>5</v>
      </c>
      <c r="B359">
        <v>2</v>
      </c>
      <c r="C359">
        <v>6</v>
      </c>
      <c r="D359" s="122">
        <v>2006</v>
      </c>
      <c r="E359">
        <v>35</v>
      </c>
      <c r="F359">
        <v>0.36</v>
      </c>
      <c r="G359">
        <v>0.47</v>
      </c>
      <c r="H359">
        <v>0.01</v>
      </c>
      <c r="J359">
        <v>0</v>
      </c>
      <c r="K359">
        <v>5</v>
      </c>
      <c r="L359">
        <v>7</v>
      </c>
      <c r="M359">
        <v>3</v>
      </c>
      <c r="N359">
        <v>0.7659574468085106</v>
      </c>
    </row>
    <row r="360" spans="1:14" ht="12.75">
      <c r="A360">
        <v>5</v>
      </c>
      <c r="B360">
        <v>2</v>
      </c>
      <c r="C360">
        <v>6</v>
      </c>
      <c r="D360" s="122">
        <v>2006</v>
      </c>
      <c r="E360">
        <v>35</v>
      </c>
      <c r="F360">
        <v>0.47</v>
      </c>
      <c r="G360">
        <v>0.55</v>
      </c>
      <c r="H360">
        <v>0.01</v>
      </c>
      <c r="J360">
        <v>0</v>
      </c>
      <c r="K360">
        <v>4</v>
      </c>
      <c r="L360">
        <v>7</v>
      </c>
      <c r="M360">
        <v>3</v>
      </c>
      <c r="N360">
        <v>0.8545454545454544</v>
      </c>
    </row>
    <row r="361" spans="1:14" ht="12.75">
      <c r="A361">
        <v>5</v>
      </c>
      <c r="B361">
        <v>2</v>
      </c>
      <c r="C361">
        <v>6</v>
      </c>
      <c r="D361" s="122">
        <v>2006</v>
      </c>
      <c r="E361">
        <v>35</v>
      </c>
      <c r="F361">
        <v>0.34</v>
      </c>
      <c r="G361">
        <v>0.55</v>
      </c>
      <c r="H361">
        <v>0.01</v>
      </c>
      <c r="J361">
        <v>0</v>
      </c>
      <c r="K361">
        <v>4</v>
      </c>
      <c r="L361">
        <v>7</v>
      </c>
      <c r="M361">
        <v>3</v>
      </c>
      <c r="N361">
        <v>0.6181818181818182</v>
      </c>
    </row>
    <row r="362" spans="1:14" ht="12.75">
      <c r="A362">
        <v>5</v>
      </c>
      <c r="B362">
        <v>2</v>
      </c>
      <c r="C362">
        <v>6</v>
      </c>
      <c r="D362" s="122">
        <v>2006</v>
      </c>
      <c r="E362">
        <v>35</v>
      </c>
      <c r="F362">
        <v>0.51</v>
      </c>
      <c r="G362">
        <v>0.56</v>
      </c>
      <c r="H362">
        <v>0</v>
      </c>
      <c r="J362">
        <v>0</v>
      </c>
      <c r="K362">
        <v>3</v>
      </c>
      <c r="L362">
        <v>7</v>
      </c>
      <c r="M362">
        <v>3</v>
      </c>
      <c r="N362">
        <v>0.9107142857142857</v>
      </c>
    </row>
    <row r="363" spans="1:14" ht="12.75">
      <c r="A363">
        <v>5</v>
      </c>
      <c r="B363">
        <v>2</v>
      </c>
      <c r="C363">
        <v>6</v>
      </c>
      <c r="D363" s="122">
        <v>2006</v>
      </c>
      <c r="E363">
        <v>35</v>
      </c>
      <c r="F363">
        <v>0.23</v>
      </c>
      <c r="G363">
        <v>0.4</v>
      </c>
      <c r="H363">
        <v>0</v>
      </c>
      <c r="J363">
        <v>0</v>
      </c>
      <c r="K363">
        <v>3</v>
      </c>
      <c r="L363">
        <v>7</v>
      </c>
      <c r="M363">
        <v>3</v>
      </c>
      <c r="N363">
        <v>0.575</v>
      </c>
    </row>
    <row r="364" spans="1:14" ht="12.75">
      <c r="A364">
        <v>5</v>
      </c>
      <c r="B364">
        <v>2</v>
      </c>
      <c r="C364">
        <v>6</v>
      </c>
      <c r="D364" s="122">
        <v>2006</v>
      </c>
      <c r="E364">
        <v>35</v>
      </c>
      <c r="F364">
        <v>0.3</v>
      </c>
      <c r="G364">
        <v>0.4</v>
      </c>
      <c r="H364">
        <v>0</v>
      </c>
      <c r="J364">
        <v>0</v>
      </c>
      <c r="K364">
        <v>4</v>
      </c>
      <c r="L364">
        <v>7</v>
      </c>
      <c r="M364">
        <v>3</v>
      </c>
      <c r="N364">
        <v>0.75</v>
      </c>
    </row>
    <row r="365" spans="1:14" ht="12.75">
      <c r="A365">
        <v>5</v>
      </c>
      <c r="B365">
        <v>2</v>
      </c>
      <c r="C365">
        <v>6</v>
      </c>
      <c r="D365" s="122">
        <v>2006</v>
      </c>
      <c r="E365">
        <v>35</v>
      </c>
      <c r="F365">
        <v>0.26</v>
      </c>
      <c r="G365">
        <v>0.32</v>
      </c>
      <c r="H365">
        <v>0</v>
      </c>
      <c r="J365">
        <v>0</v>
      </c>
      <c r="K365">
        <v>4</v>
      </c>
      <c r="L365">
        <v>7</v>
      </c>
      <c r="M365">
        <v>3</v>
      </c>
      <c r="N365">
        <v>0.8125</v>
      </c>
    </row>
    <row r="366" spans="1:14" ht="12.75">
      <c r="A366">
        <v>5</v>
      </c>
      <c r="B366">
        <v>2</v>
      </c>
      <c r="C366">
        <v>6</v>
      </c>
      <c r="D366" s="122">
        <v>2006</v>
      </c>
      <c r="E366">
        <v>35</v>
      </c>
      <c r="F366">
        <v>0.42</v>
      </c>
      <c r="G366">
        <v>0.42</v>
      </c>
      <c r="H366">
        <v>0</v>
      </c>
      <c r="J366">
        <v>0</v>
      </c>
      <c r="K366">
        <v>4</v>
      </c>
      <c r="L366">
        <v>7</v>
      </c>
      <c r="M366">
        <v>3</v>
      </c>
      <c r="N366">
        <v>1</v>
      </c>
    </row>
    <row r="367" spans="1:14" ht="12.75">
      <c r="A367">
        <v>5</v>
      </c>
      <c r="B367">
        <v>8</v>
      </c>
      <c r="C367">
        <v>6</v>
      </c>
      <c r="D367" s="122">
        <v>2006</v>
      </c>
      <c r="E367">
        <v>35</v>
      </c>
      <c r="F367">
        <v>0.4</v>
      </c>
      <c r="G367">
        <v>0.52</v>
      </c>
      <c r="H367">
        <v>0</v>
      </c>
      <c r="J367">
        <v>0</v>
      </c>
      <c r="K367">
        <v>5</v>
      </c>
      <c r="L367">
        <v>7</v>
      </c>
      <c r="M367">
        <v>3</v>
      </c>
      <c r="N367">
        <v>0.7692307692307693</v>
      </c>
    </row>
    <row r="368" spans="1:14" ht="12.75">
      <c r="A368">
        <v>5</v>
      </c>
      <c r="B368">
        <v>8</v>
      </c>
      <c r="C368">
        <v>6</v>
      </c>
      <c r="D368" s="122">
        <v>2006</v>
      </c>
      <c r="E368">
        <v>35</v>
      </c>
      <c r="F368">
        <v>0.35</v>
      </c>
      <c r="G368">
        <v>0.46</v>
      </c>
      <c r="H368">
        <v>0</v>
      </c>
      <c r="J368">
        <v>0</v>
      </c>
      <c r="K368">
        <v>5</v>
      </c>
      <c r="L368">
        <v>7</v>
      </c>
      <c r="M368">
        <v>3</v>
      </c>
      <c r="N368">
        <v>0.7608695652173912</v>
      </c>
    </row>
    <row r="369" spans="1:14" ht="12.75">
      <c r="A369">
        <v>5</v>
      </c>
      <c r="B369">
        <v>8</v>
      </c>
      <c r="C369">
        <v>6</v>
      </c>
      <c r="D369" s="122">
        <v>2006</v>
      </c>
      <c r="E369">
        <v>35</v>
      </c>
      <c r="F369">
        <v>0.19</v>
      </c>
      <c r="G369">
        <v>0.22</v>
      </c>
      <c r="H369">
        <v>0</v>
      </c>
      <c r="J369">
        <v>0</v>
      </c>
      <c r="K369">
        <v>5</v>
      </c>
      <c r="L369">
        <v>7</v>
      </c>
      <c r="M369">
        <v>3</v>
      </c>
      <c r="N369">
        <v>0.8636363636363636</v>
      </c>
    </row>
    <row r="370" spans="1:14" ht="12.75">
      <c r="A370">
        <v>5</v>
      </c>
      <c r="B370">
        <v>8</v>
      </c>
      <c r="C370">
        <v>6</v>
      </c>
      <c r="D370" s="122">
        <v>2006</v>
      </c>
      <c r="E370">
        <v>35</v>
      </c>
      <c r="F370">
        <v>0.32</v>
      </c>
      <c r="G370">
        <v>0.36</v>
      </c>
      <c r="H370">
        <v>0</v>
      </c>
      <c r="J370">
        <v>0</v>
      </c>
      <c r="K370">
        <v>6</v>
      </c>
      <c r="L370">
        <v>7</v>
      </c>
      <c r="M370">
        <v>3</v>
      </c>
      <c r="N370">
        <v>0.888888888888889</v>
      </c>
    </row>
    <row r="371" spans="1:14" ht="12.75">
      <c r="A371">
        <v>5</v>
      </c>
      <c r="B371">
        <v>8</v>
      </c>
      <c r="C371">
        <v>6</v>
      </c>
      <c r="D371" s="122">
        <v>2006</v>
      </c>
      <c r="E371">
        <v>35</v>
      </c>
      <c r="F371">
        <v>0.35</v>
      </c>
      <c r="G371">
        <v>0.43</v>
      </c>
      <c r="J371">
        <v>0.15</v>
      </c>
      <c r="N371">
        <v>0.813953488372093</v>
      </c>
    </row>
    <row r="372" spans="1:14" ht="12.75">
      <c r="A372">
        <v>5</v>
      </c>
      <c r="B372">
        <v>8</v>
      </c>
      <c r="C372">
        <v>6</v>
      </c>
      <c r="D372" s="122">
        <v>2006</v>
      </c>
      <c r="E372">
        <v>35</v>
      </c>
      <c r="F372">
        <v>0.2</v>
      </c>
      <c r="G372">
        <v>0.36</v>
      </c>
      <c r="K372">
        <v>6</v>
      </c>
      <c r="L372">
        <v>7</v>
      </c>
      <c r="M372">
        <v>3</v>
      </c>
      <c r="N372">
        <v>0.5555555555555556</v>
      </c>
    </row>
    <row r="373" spans="1:14" ht="12.75">
      <c r="A373">
        <v>5</v>
      </c>
      <c r="B373">
        <v>8</v>
      </c>
      <c r="C373">
        <v>6</v>
      </c>
      <c r="D373" s="122">
        <v>2006</v>
      </c>
      <c r="E373">
        <v>35</v>
      </c>
      <c r="F373">
        <v>0.56</v>
      </c>
      <c r="G373">
        <v>0.67</v>
      </c>
      <c r="H373">
        <v>0</v>
      </c>
      <c r="J373">
        <v>0.01</v>
      </c>
      <c r="K373">
        <v>5</v>
      </c>
      <c r="L373">
        <v>7</v>
      </c>
      <c r="M373">
        <v>3</v>
      </c>
      <c r="N373">
        <v>0.8358208955223881</v>
      </c>
    </row>
    <row r="374" spans="1:14" ht="12.75">
      <c r="A374">
        <v>5</v>
      </c>
      <c r="B374">
        <v>8</v>
      </c>
      <c r="C374">
        <v>6</v>
      </c>
      <c r="D374" s="122">
        <v>2006</v>
      </c>
      <c r="E374">
        <v>35</v>
      </c>
      <c r="F374">
        <v>0.56</v>
      </c>
      <c r="G374">
        <v>0.67</v>
      </c>
      <c r="H374">
        <v>0</v>
      </c>
      <c r="J374">
        <v>0.01</v>
      </c>
      <c r="K374">
        <v>5</v>
      </c>
      <c r="L374">
        <v>7</v>
      </c>
      <c r="M374">
        <v>3</v>
      </c>
      <c r="N374">
        <v>0.8358208955223881</v>
      </c>
    </row>
    <row r="375" spans="1:14" ht="12.75">
      <c r="A375">
        <v>5</v>
      </c>
      <c r="B375">
        <v>8</v>
      </c>
      <c r="C375">
        <v>6</v>
      </c>
      <c r="D375" s="122">
        <v>2006</v>
      </c>
      <c r="E375">
        <v>35</v>
      </c>
      <c r="F375">
        <v>0.34</v>
      </c>
      <c r="G375">
        <v>0.4</v>
      </c>
      <c r="H375">
        <v>0</v>
      </c>
      <c r="J375">
        <v>0</v>
      </c>
      <c r="K375">
        <v>5</v>
      </c>
      <c r="L375">
        <v>7</v>
      </c>
      <c r="M375">
        <v>3</v>
      </c>
      <c r="N375">
        <v>0.85</v>
      </c>
    </row>
    <row r="376" spans="1:14" ht="12.75">
      <c r="A376">
        <v>5</v>
      </c>
      <c r="B376">
        <v>8</v>
      </c>
      <c r="C376">
        <v>6</v>
      </c>
      <c r="D376" s="122">
        <v>2006</v>
      </c>
      <c r="E376">
        <v>35</v>
      </c>
      <c r="F376">
        <v>0.3</v>
      </c>
      <c r="G376">
        <v>0.35</v>
      </c>
      <c r="H376">
        <v>0.05</v>
      </c>
      <c r="J376">
        <v>0.1</v>
      </c>
      <c r="K376">
        <v>5</v>
      </c>
      <c r="L376">
        <v>7</v>
      </c>
      <c r="M376">
        <v>3</v>
      </c>
      <c r="N376">
        <v>0.8571428571428572</v>
      </c>
    </row>
    <row r="377" spans="1:14" ht="12.75">
      <c r="A377">
        <v>5</v>
      </c>
      <c r="B377">
        <v>8</v>
      </c>
      <c r="C377">
        <v>6</v>
      </c>
      <c r="D377" s="122">
        <v>2006</v>
      </c>
      <c r="E377">
        <v>35</v>
      </c>
      <c r="F377">
        <v>0.62</v>
      </c>
      <c r="G377">
        <v>0.7</v>
      </c>
      <c r="H377">
        <v>0</v>
      </c>
      <c r="J377">
        <v>0.05</v>
      </c>
      <c r="K377">
        <v>5</v>
      </c>
      <c r="L377">
        <v>7</v>
      </c>
      <c r="M377">
        <v>3</v>
      </c>
      <c r="N377">
        <v>0.8857142857142858</v>
      </c>
    </row>
    <row r="378" spans="1:14" ht="12.75">
      <c r="A378">
        <v>5</v>
      </c>
      <c r="B378">
        <v>8</v>
      </c>
      <c r="C378">
        <v>6</v>
      </c>
      <c r="D378" s="122">
        <v>2006</v>
      </c>
      <c r="E378">
        <v>35</v>
      </c>
      <c r="F378">
        <v>0.17</v>
      </c>
      <c r="G378">
        <v>0.21</v>
      </c>
      <c r="H378">
        <v>0</v>
      </c>
      <c r="J378">
        <v>0</v>
      </c>
      <c r="K378">
        <v>5</v>
      </c>
      <c r="L378">
        <v>7</v>
      </c>
      <c r="M378">
        <v>3</v>
      </c>
      <c r="N378">
        <v>0.8095238095238096</v>
      </c>
    </row>
    <row r="379" spans="1:14" ht="12.75">
      <c r="A379">
        <v>5</v>
      </c>
      <c r="B379">
        <v>8</v>
      </c>
      <c r="C379">
        <v>6</v>
      </c>
      <c r="D379" s="122">
        <v>2006</v>
      </c>
      <c r="E379">
        <v>35</v>
      </c>
      <c r="F379">
        <v>0.21</v>
      </c>
      <c r="G379">
        <v>0.29</v>
      </c>
      <c r="H379">
        <v>0.04</v>
      </c>
      <c r="J379">
        <v>0</v>
      </c>
      <c r="K379">
        <v>5</v>
      </c>
      <c r="L379">
        <v>7</v>
      </c>
      <c r="M379">
        <v>3</v>
      </c>
      <c r="N379">
        <v>0.7241379310344828</v>
      </c>
    </row>
    <row r="380" spans="1:14" ht="12.75">
      <c r="A380">
        <v>5</v>
      </c>
      <c r="B380">
        <v>8</v>
      </c>
      <c r="C380">
        <v>6</v>
      </c>
      <c r="D380" s="122">
        <v>2006</v>
      </c>
      <c r="E380">
        <v>35</v>
      </c>
      <c r="F380">
        <v>0.16</v>
      </c>
      <c r="G380">
        <v>0.28</v>
      </c>
      <c r="H380">
        <v>0</v>
      </c>
      <c r="J380">
        <v>0</v>
      </c>
      <c r="K380">
        <v>5</v>
      </c>
      <c r="L380">
        <v>7</v>
      </c>
      <c r="M380">
        <v>3</v>
      </c>
      <c r="N380">
        <v>0.5714285714285714</v>
      </c>
    </row>
    <row r="381" spans="1:14" ht="12.75">
      <c r="A381">
        <v>5</v>
      </c>
      <c r="B381">
        <v>8</v>
      </c>
      <c r="C381">
        <v>6</v>
      </c>
      <c r="D381" s="122">
        <v>2006</v>
      </c>
      <c r="E381">
        <v>35</v>
      </c>
      <c r="F381">
        <v>0.1</v>
      </c>
      <c r="G381">
        <v>0.18</v>
      </c>
      <c r="H381">
        <v>0</v>
      </c>
      <c r="J381">
        <v>0</v>
      </c>
      <c r="K381">
        <v>6</v>
      </c>
      <c r="L381">
        <v>7</v>
      </c>
      <c r="M381">
        <v>3</v>
      </c>
      <c r="N381">
        <v>0.5555555555555556</v>
      </c>
    </row>
    <row r="382" spans="1:14" ht="12.75">
      <c r="A382">
        <v>5</v>
      </c>
      <c r="B382">
        <v>14</v>
      </c>
      <c r="C382">
        <v>6</v>
      </c>
      <c r="D382" s="122">
        <v>2006</v>
      </c>
      <c r="E382">
        <v>35</v>
      </c>
      <c r="F382">
        <v>0.2</v>
      </c>
      <c r="G382">
        <v>0.21</v>
      </c>
      <c r="H382">
        <v>0.03</v>
      </c>
      <c r="J382">
        <v>0.02</v>
      </c>
      <c r="K382">
        <v>4</v>
      </c>
      <c r="L382">
        <v>7</v>
      </c>
      <c r="M382">
        <v>3</v>
      </c>
      <c r="N382">
        <v>0.9523809523809524</v>
      </c>
    </row>
    <row r="383" spans="1:14" ht="12.75">
      <c r="A383">
        <v>5</v>
      </c>
      <c r="B383">
        <v>14</v>
      </c>
      <c r="C383">
        <v>6</v>
      </c>
      <c r="D383" s="122">
        <v>2006</v>
      </c>
      <c r="E383">
        <v>38</v>
      </c>
      <c r="F383">
        <v>0.12</v>
      </c>
      <c r="G383">
        <v>0.16</v>
      </c>
      <c r="H383">
        <v>0.01</v>
      </c>
      <c r="J383">
        <v>0</v>
      </c>
      <c r="K383">
        <v>3</v>
      </c>
      <c r="L383">
        <v>7</v>
      </c>
      <c r="M383">
        <v>1</v>
      </c>
      <c r="N383">
        <v>0.75</v>
      </c>
    </row>
    <row r="384" spans="1:14" ht="12.75">
      <c r="A384">
        <v>5</v>
      </c>
      <c r="B384">
        <v>14</v>
      </c>
      <c r="C384">
        <v>6</v>
      </c>
      <c r="D384" s="122">
        <v>2006</v>
      </c>
      <c r="E384">
        <v>38</v>
      </c>
      <c r="F384">
        <v>0.05</v>
      </c>
      <c r="G384">
        <v>0.1</v>
      </c>
      <c r="H384">
        <v>0</v>
      </c>
      <c r="J384">
        <v>0</v>
      </c>
      <c r="K384">
        <v>3</v>
      </c>
      <c r="L384">
        <v>7</v>
      </c>
      <c r="M384">
        <v>1</v>
      </c>
      <c r="N384">
        <v>0.5</v>
      </c>
    </row>
    <row r="385" spans="1:14" ht="12.75">
      <c r="A385">
        <v>5</v>
      </c>
      <c r="B385">
        <v>14</v>
      </c>
      <c r="C385">
        <v>6</v>
      </c>
      <c r="D385" s="122">
        <v>2006</v>
      </c>
      <c r="E385">
        <v>38</v>
      </c>
      <c r="F385">
        <v>0.05</v>
      </c>
      <c r="G385">
        <v>0.1</v>
      </c>
      <c r="H385">
        <v>0</v>
      </c>
      <c r="J385">
        <v>0</v>
      </c>
      <c r="K385">
        <v>3</v>
      </c>
      <c r="L385">
        <v>7</v>
      </c>
      <c r="M385">
        <v>1</v>
      </c>
      <c r="N385">
        <v>0.5</v>
      </c>
    </row>
    <row r="386" spans="1:14" ht="12.75">
      <c r="A386">
        <v>5</v>
      </c>
      <c r="B386">
        <v>14</v>
      </c>
      <c r="C386">
        <v>6</v>
      </c>
      <c r="D386" s="122">
        <v>2006</v>
      </c>
      <c r="E386">
        <v>38</v>
      </c>
      <c r="F386">
        <v>0.13</v>
      </c>
      <c r="G386">
        <v>0.18</v>
      </c>
      <c r="H386">
        <v>0</v>
      </c>
      <c r="J386">
        <v>0</v>
      </c>
      <c r="K386">
        <v>3</v>
      </c>
      <c r="L386">
        <v>7</v>
      </c>
      <c r="M386">
        <v>1</v>
      </c>
      <c r="N386">
        <v>0.7222222222222223</v>
      </c>
    </row>
    <row r="387" spans="1:14" ht="12.75">
      <c r="A387">
        <v>5</v>
      </c>
      <c r="B387">
        <v>14</v>
      </c>
      <c r="C387">
        <v>6</v>
      </c>
      <c r="D387" s="122">
        <v>2006</v>
      </c>
      <c r="E387">
        <v>38</v>
      </c>
      <c r="F387">
        <v>0.15</v>
      </c>
      <c r="G387">
        <v>0.19</v>
      </c>
      <c r="H387">
        <v>0.02</v>
      </c>
      <c r="K387">
        <v>3</v>
      </c>
      <c r="L387">
        <v>7</v>
      </c>
      <c r="M387">
        <v>1</v>
      </c>
      <c r="N387">
        <v>0.7894736842105263</v>
      </c>
    </row>
    <row r="388" spans="1:19" ht="12.75">
      <c r="A388">
        <v>7</v>
      </c>
      <c r="B388">
        <v>5</v>
      </c>
      <c r="C388">
        <v>5</v>
      </c>
      <c r="D388" s="122">
        <v>2002</v>
      </c>
      <c r="E388">
        <v>102</v>
      </c>
      <c r="F388">
        <v>0.14</v>
      </c>
      <c r="G388">
        <v>0.14</v>
      </c>
      <c r="H388">
        <v>0.0305</v>
      </c>
      <c r="I388">
        <v>0.0305</v>
      </c>
      <c r="J388">
        <v>0.061</v>
      </c>
      <c r="K388">
        <v>4</v>
      </c>
      <c r="N388">
        <v>1</v>
      </c>
      <c r="R388" s="155">
        <f aca="true" t="shared" si="6" ref="R388:R451">I388</f>
        <v>0.0305</v>
      </c>
      <c r="S388" s="155">
        <f aca="true" t="shared" si="7" ref="S388:S451">G388</f>
        <v>0.14</v>
      </c>
    </row>
    <row r="389" spans="1:19" ht="12.75">
      <c r="A389">
        <v>7</v>
      </c>
      <c r="B389">
        <v>5</v>
      </c>
      <c r="C389">
        <v>5</v>
      </c>
      <c r="D389" s="122">
        <v>2002</v>
      </c>
      <c r="E389">
        <v>101</v>
      </c>
      <c r="F389">
        <v>0.3</v>
      </c>
      <c r="G389">
        <v>0.37</v>
      </c>
      <c r="H389">
        <v>0.1219</v>
      </c>
      <c r="I389">
        <v>0.1524</v>
      </c>
      <c r="J389">
        <v>0.1829</v>
      </c>
      <c r="K389">
        <v>4</v>
      </c>
      <c r="N389">
        <v>0.8108108108108107</v>
      </c>
      <c r="R389" s="155">
        <f t="shared" si="6"/>
        <v>0.1524</v>
      </c>
      <c r="S389" s="155">
        <f t="shared" si="7"/>
        <v>0.37</v>
      </c>
    </row>
    <row r="390" spans="1:19" ht="12.75">
      <c r="A390">
        <v>7</v>
      </c>
      <c r="B390">
        <v>5</v>
      </c>
      <c r="C390">
        <v>5</v>
      </c>
      <c r="D390" s="122">
        <v>2002</v>
      </c>
      <c r="E390">
        <v>103</v>
      </c>
      <c r="F390">
        <v>0.18</v>
      </c>
      <c r="G390">
        <v>0.24</v>
      </c>
      <c r="H390">
        <v>0.1067</v>
      </c>
      <c r="I390">
        <v>0.1219</v>
      </c>
      <c r="J390">
        <v>0.1372</v>
      </c>
      <c r="K390">
        <v>5</v>
      </c>
      <c r="N390">
        <v>0.75</v>
      </c>
      <c r="R390" s="155">
        <f t="shared" si="6"/>
        <v>0.1219</v>
      </c>
      <c r="S390" s="155">
        <f t="shared" si="7"/>
        <v>0.24</v>
      </c>
    </row>
    <row r="391" spans="1:19" ht="12.75">
      <c r="A391">
        <v>7</v>
      </c>
      <c r="B391">
        <v>5</v>
      </c>
      <c r="C391">
        <v>5</v>
      </c>
      <c r="D391" s="122">
        <v>2002</v>
      </c>
      <c r="E391">
        <v>104</v>
      </c>
      <c r="F391">
        <v>0.23</v>
      </c>
      <c r="G391">
        <v>0.27</v>
      </c>
      <c r="H391">
        <v>0</v>
      </c>
      <c r="I391">
        <v>0</v>
      </c>
      <c r="J391">
        <v>0</v>
      </c>
      <c r="K391">
        <v>5</v>
      </c>
      <c r="N391">
        <v>0.8518518518518519</v>
      </c>
      <c r="R391" s="155">
        <f t="shared" si="6"/>
        <v>0</v>
      </c>
      <c r="S391" s="155">
        <f t="shared" si="7"/>
        <v>0.27</v>
      </c>
    </row>
    <row r="392" spans="1:19" ht="12.75">
      <c r="A392">
        <v>7</v>
      </c>
      <c r="B392">
        <v>5</v>
      </c>
      <c r="C392">
        <v>5</v>
      </c>
      <c r="D392" s="122">
        <v>2002</v>
      </c>
      <c r="E392">
        <v>107</v>
      </c>
      <c r="F392">
        <v>0.2</v>
      </c>
      <c r="G392">
        <v>0.24</v>
      </c>
      <c r="H392">
        <v>0.0305</v>
      </c>
      <c r="I392">
        <v>0.0762</v>
      </c>
      <c r="J392">
        <v>0.0762</v>
      </c>
      <c r="K392">
        <v>4</v>
      </c>
      <c r="N392">
        <v>0.8333333333333334</v>
      </c>
      <c r="R392" s="155">
        <f t="shared" si="6"/>
        <v>0.0762</v>
      </c>
      <c r="S392" s="155">
        <f t="shared" si="7"/>
        <v>0.24</v>
      </c>
    </row>
    <row r="393" spans="1:19" ht="12.75">
      <c r="A393">
        <v>7</v>
      </c>
      <c r="B393">
        <v>5</v>
      </c>
      <c r="C393">
        <v>5</v>
      </c>
      <c r="D393" s="122">
        <v>2002</v>
      </c>
      <c r="E393">
        <v>108</v>
      </c>
      <c r="F393">
        <v>0.26</v>
      </c>
      <c r="G393">
        <v>0.29</v>
      </c>
      <c r="H393">
        <v>0.0305</v>
      </c>
      <c r="I393">
        <v>0.1067</v>
      </c>
      <c r="J393">
        <v>0.1373</v>
      </c>
      <c r="K393">
        <v>5</v>
      </c>
      <c r="N393">
        <v>0.8965517241379312</v>
      </c>
      <c r="R393" s="155">
        <f t="shared" si="6"/>
        <v>0.1067</v>
      </c>
      <c r="S393" s="155">
        <f t="shared" si="7"/>
        <v>0.29</v>
      </c>
    </row>
    <row r="394" spans="1:19" ht="12.75">
      <c r="A394">
        <v>7</v>
      </c>
      <c r="B394">
        <v>5</v>
      </c>
      <c r="C394">
        <v>5</v>
      </c>
      <c r="D394" s="122">
        <v>2002</v>
      </c>
      <c r="E394">
        <v>109</v>
      </c>
      <c r="F394">
        <v>0.15</v>
      </c>
      <c r="G394">
        <v>0.2</v>
      </c>
      <c r="H394">
        <v>0.0914</v>
      </c>
      <c r="I394">
        <v>0.1219</v>
      </c>
      <c r="J394">
        <v>0.1219</v>
      </c>
      <c r="K394">
        <v>5</v>
      </c>
      <c r="N394">
        <v>0.75</v>
      </c>
      <c r="R394" s="155">
        <f t="shared" si="6"/>
        <v>0.1219</v>
      </c>
      <c r="S394" s="155">
        <f t="shared" si="7"/>
        <v>0.2</v>
      </c>
    </row>
    <row r="395" spans="1:19" ht="12.75">
      <c r="A395">
        <v>7</v>
      </c>
      <c r="B395">
        <v>5</v>
      </c>
      <c r="C395">
        <v>5</v>
      </c>
      <c r="D395" s="122">
        <v>2002</v>
      </c>
      <c r="E395">
        <v>110</v>
      </c>
      <c r="F395">
        <v>0.17</v>
      </c>
      <c r="G395">
        <v>0.2</v>
      </c>
      <c r="H395">
        <v>0.061</v>
      </c>
      <c r="I395">
        <v>0.0914</v>
      </c>
      <c r="J395">
        <v>0.0762</v>
      </c>
      <c r="K395">
        <v>4</v>
      </c>
      <c r="N395">
        <v>0.85</v>
      </c>
      <c r="R395" s="155">
        <f t="shared" si="6"/>
        <v>0.0914</v>
      </c>
      <c r="S395" s="155">
        <f t="shared" si="7"/>
        <v>0.2</v>
      </c>
    </row>
    <row r="396" spans="1:19" ht="12.75">
      <c r="A396">
        <v>7</v>
      </c>
      <c r="B396">
        <v>5</v>
      </c>
      <c r="C396">
        <v>5</v>
      </c>
      <c r="D396" s="122">
        <v>2002</v>
      </c>
      <c r="E396">
        <v>111</v>
      </c>
      <c r="F396">
        <v>0.15</v>
      </c>
      <c r="G396">
        <v>0.23</v>
      </c>
      <c r="H396">
        <v>0.061</v>
      </c>
      <c r="I396">
        <v>0.0762</v>
      </c>
      <c r="J396">
        <v>0.0914</v>
      </c>
      <c r="K396">
        <v>4</v>
      </c>
      <c r="N396">
        <v>0.6521739130434782</v>
      </c>
      <c r="R396" s="155">
        <f t="shared" si="6"/>
        <v>0.0762</v>
      </c>
      <c r="S396" s="155">
        <f t="shared" si="7"/>
        <v>0.23</v>
      </c>
    </row>
    <row r="397" spans="1:19" ht="12.75">
      <c r="A397">
        <v>7</v>
      </c>
      <c r="B397">
        <v>5</v>
      </c>
      <c r="C397">
        <v>5</v>
      </c>
      <c r="D397" s="122">
        <v>2002</v>
      </c>
      <c r="E397">
        <v>112</v>
      </c>
      <c r="F397">
        <v>0.15</v>
      </c>
      <c r="G397">
        <v>0.21</v>
      </c>
      <c r="H397">
        <v>0.0457</v>
      </c>
      <c r="I397">
        <v>0.061</v>
      </c>
      <c r="J397">
        <v>0.061</v>
      </c>
      <c r="K397">
        <v>4</v>
      </c>
      <c r="N397">
        <v>0.7142857142857143</v>
      </c>
      <c r="R397" s="155">
        <f t="shared" si="6"/>
        <v>0.061</v>
      </c>
      <c r="S397" s="155">
        <f t="shared" si="7"/>
        <v>0.21</v>
      </c>
    </row>
    <row r="398" spans="1:19" ht="12.75">
      <c r="A398">
        <v>7</v>
      </c>
      <c r="B398">
        <v>5</v>
      </c>
      <c r="C398">
        <v>5</v>
      </c>
      <c r="D398" s="122">
        <v>2002</v>
      </c>
      <c r="E398">
        <v>113</v>
      </c>
      <c r="F398">
        <v>0.21</v>
      </c>
      <c r="G398">
        <v>0.23</v>
      </c>
      <c r="H398">
        <v>0.0305</v>
      </c>
      <c r="I398">
        <v>0.061</v>
      </c>
      <c r="J398">
        <v>0.0762</v>
      </c>
      <c r="K398">
        <v>4</v>
      </c>
      <c r="N398">
        <v>0.9130434782608695</v>
      </c>
      <c r="R398" s="155">
        <f t="shared" si="6"/>
        <v>0.061</v>
      </c>
      <c r="S398" s="155">
        <f t="shared" si="7"/>
        <v>0.23</v>
      </c>
    </row>
    <row r="399" spans="1:19" ht="12.75">
      <c r="A399">
        <v>7</v>
      </c>
      <c r="B399">
        <v>5</v>
      </c>
      <c r="C399">
        <v>5</v>
      </c>
      <c r="D399" s="122">
        <v>2002</v>
      </c>
      <c r="E399">
        <v>114</v>
      </c>
      <c r="F399">
        <v>0.17</v>
      </c>
      <c r="G399">
        <v>0.2</v>
      </c>
      <c r="H399">
        <v>0.0457</v>
      </c>
      <c r="I399">
        <v>0.0305</v>
      </c>
      <c r="J399">
        <v>0.0762</v>
      </c>
      <c r="K399">
        <v>4</v>
      </c>
      <c r="N399">
        <v>0.85</v>
      </c>
      <c r="R399" s="155">
        <f t="shared" si="6"/>
        <v>0.0305</v>
      </c>
      <c r="S399" s="155">
        <f t="shared" si="7"/>
        <v>0.2</v>
      </c>
    </row>
    <row r="400" spans="1:19" ht="12.75">
      <c r="A400">
        <v>7</v>
      </c>
      <c r="B400">
        <v>5</v>
      </c>
      <c r="C400">
        <v>5</v>
      </c>
      <c r="D400" s="122">
        <v>2002</v>
      </c>
      <c r="E400">
        <v>115</v>
      </c>
      <c r="F400">
        <v>0.17</v>
      </c>
      <c r="G400">
        <v>0.2</v>
      </c>
      <c r="H400">
        <v>0.0457</v>
      </c>
      <c r="I400">
        <v>0.0305</v>
      </c>
      <c r="J400">
        <v>0.0762</v>
      </c>
      <c r="K400">
        <v>4</v>
      </c>
      <c r="N400">
        <v>0.85</v>
      </c>
      <c r="R400" s="155">
        <f t="shared" si="6"/>
        <v>0.0305</v>
      </c>
      <c r="S400" s="155">
        <f t="shared" si="7"/>
        <v>0.2</v>
      </c>
    </row>
    <row r="401" spans="1:19" ht="12.75">
      <c r="A401">
        <v>7</v>
      </c>
      <c r="B401">
        <v>5</v>
      </c>
      <c r="C401">
        <v>5</v>
      </c>
      <c r="D401" s="122">
        <v>2002</v>
      </c>
      <c r="E401">
        <v>116</v>
      </c>
      <c r="F401">
        <v>0.12</v>
      </c>
      <c r="G401">
        <v>0.15</v>
      </c>
      <c r="H401">
        <v>0.0457</v>
      </c>
      <c r="I401">
        <v>0.061</v>
      </c>
      <c r="J401">
        <v>0.0914</v>
      </c>
      <c r="K401">
        <v>4</v>
      </c>
      <c r="N401">
        <v>0.8</v>
      </c>
      <c r="R401" s="155">
        <f t="shared" si="6"/>
        <v>0.061</v>
      </c>
      <c r="S401" s="155">
        <f t="shared" si="7"/>
        <v>0.15</v>
      </c>
    </row>
    <row r="402" spans="1:19" ht="12.75">
      <c r="A402">
        <v>7</v>
      </c>
      <c r="B402">
        <v>5</v>
      </c>
      <c r="C402">
        <v>5</v>
      </c>
      <c r="D402" s="122">
        <v>2002</v>
      </c>
      <c r="E402">
        <v>117</v>
      </c>
      <c r="F402">
        <v>0.27</v>
      </c>
      <c r="G402">
        <v>0.3</v>
      </c>
      <c r="H402">
        <v>0.0305</v>
      </c>
      <c r="I402">
        <v>0.0762</v>
      </c>
      <c r="J402">
        <v>0.0762</v>
      </c>
      <c r="K402">
        <v>5</v>
      </c>
      <c r="N402">
        <v>0.9</v>
      </c>
      <c r="R402" s="155">
        <f t="shared" si="6"/>
        <v>0.0762</v>
      </c>
      <c r="S402" s="155">
        <f t="shared" si="7"/>
        <v>0.3</v>
      </c>
    </row>
    <row r="403" spans="1:19" ht="12.75">
      <c r="A403">
        <v>7</v>
      </c>
      <c r="B403">
        <v>5</v>
      </c>
      <c r="C403">
        <v>5</v>
      </c>
      <c r="D403" s="122">
        <v>2002</v>
      </c>
      <c r="E403">
        <v>118</v>
      </c>
      <c r="F403">
        <v>0.23</v>
      </c>
      <c r="G403">
        <v>0.3</v>
      </c>
      <c r="H403">
        <v>0.0305</v>
      </c>
      <c r="I403">
        <v>0.0457</v>
      </c>
      <c r="J403">
        <v>0.061</v>
      </c>
      <c r="K403">
        <v>5</v>
      </c>
      <c r="N403">
        <v>0.7666666666666667</v>
      </c>
      <c r="R403" s="155">
        <f t="shared" si="6"/>
        <v>0.0457</v>
      </c>
      <c r="S403" s="155">
        <f t="shared" si="7"/>
        <v>0.3</v>
      </c>
    </row>
    <row r="404" spans="1:19" ht="12.75">
      <c r="A404">
        <v>7</v>
      </c>
      <c r="B404">
        <v>5</v>
      </c>
      <c r="C404">
        <v>5</v>
      </c>
      <c r="D404" s="122">
        <v>2002</v>
      </c>
      <c r="E404">
        <v>119</v>
      </c>
      <c r="F404">
        <v>0.2</v>
      </c>
      <c r="G404">
        <v>0.24</v>
      </c>
      <c r="H404">
        <v>0.061</v>
      </c>
      <c r="I404">
        <v>0.061</v>
      </c>
      <c r="J404">
        <v>0.0762</v>
      </c>
      <c r="K404">
        <v>5</v>
      </c>
      <c r="N404">
        <v>0.8333333333333334</v>
      </c>
      <c r="R404" s="155">
        <f t="shared" si="6"/>
        <v>0.061</v>
      </c>
      <c r="S404" s="155">
        <f t="shared" si="7"/>
        <v>0.24</v>
      </c>
    </row>
    <row r="405" spans="1:19" ht="12.75">
      <c r="A405">
        <v>7</v>
      </c>
      <c r="B405">
        <v>5</v>
      </c>
      <c r="C405">
        <v>5</v>
      </c>
      <c r="D405" s="122">
        <v>2002</v>
      </c>
      <c r="E405">
        <v>120</v>
      </c>
      <c r="F405">
        <v>0.18</v>
      </c>
      <c r="G405">
        <v>0.21</v>
      </c>
      <c r="H405">
        <v>0.0305</v>
      </c>
      <c r="I405">
        <v>0.0305</v>
      </c>
      <c r="J405">
        <v>0.0457</v>
      </c>
      <c r="K405">
        <v>5</v>
      </c>
      <c r="N405">
        <v>0.8571428571428571</v>
      </c>
      <c r="R405" s="155">
        <f t="shared" si="6"/>
        <v>0.0305</v>
      </c>
      <c r="S405" s="155">
        <f t="shared" si="7"/>
        <v>0.21</v>
      </c>
    </row>
    <row r="406" spans="1:19" ht="12.75">
      <c r="A406">
        <v>7</v>
      </c>
      <c r="B406">
        <v>5</v>
      </c>
      <c r="C406">
        <v>5</v>
      </c>
      <c r="D406" s="122">
        <v>2002</v>
      </c>
      <c r="E406">
        <v>121</v>
      </c>
      <c r="F406">
        <v>0.15</v>
      </c>
      <c r="G406">
        <v>0.2</v>
      </c>
      <c r="H406">
        <v>0.0305</v>
      </c>
      <c r="I406">
        <v>0.0457</v>
      </c>
      <c r="J406">
        <v>0.061</v>
      </c>
      <c r="K406">
        <v>5</v>
      </c>
      <c r="N406">
        <v>0.75</v>
      </c>
      <c r="R406" s="155">
        <f t="shared" si="6"/>
        <v>0.0457</v>
      </c>
      <c r="S406" s="155">
        <f t="shared" si="7"/>
        <v>0.2</v>
      </c>
    </row>
    <row r="407" spans="1:19" ht="12.75">
      <c r="A407">
        <v>7</v>
      </c>
      <c r="B407">
        <v>5</v>
      </c>
      <c r="C407">
        <v>5</v>
      </c>
      <c r="D407" s="122">
        <v>2002</v>
      </c>
      <c r="E407">
        <v>122</v>
      </c>
      <c r="F407">
        <v>0.15</v>
      </c>
      <c r="G407">
        <v>0.23</v>
      </c>
      <c r="H407">
        <v>0.061</v>
      </c>
      <c r="I407">
        <v>0.061</v>
      </c>
      <c r="J407">
        <v>0.0762</v>
      </c>
      <c r="K407">
        <v>5</v>
      </c>
      <c r="N407">
        <v>0.6521739130434782</v>
      </c>
      <c r="R407" s="155">
        <f t="shared" si="6"/>
        <v>0.061</v>
      </c>
      <c r="S407" s="155">
        <f t="shared" si="7"/>
        <v>0.23</v>
      </c>
    </row>
    <row r="408" spans="1:19" ht="12.75">
      <c r="A408">
        <v>7</v>
      </c>
      <c r="B408">
        <v>5</v>
      </c>
      <c r="C408">
        <v>5</v>
      </c>
      <c r="D408" s="122">
        <v>2002</v>
      </c>
      <c r="E408">
        <v>123</v>
      </c>
      <c r="F408">
        <v>0.18</v>
      </c>
      <c r="G408">
        <v>0.23</v>
      </c>
      <c r="H408">
        <v>0.0305</v>
      </c>
      <c r="I408">
        <v>0.0305</v>
      </c>
      <c r="J408">
        <v>0.0457</v>
      </c>
      <c r="K408">
        <v>4</v>
      </c>
      <c r="N408">
        <v>0.7826086956521738</v>
      </c>
      <c r="R408" s="155">
        <f t="shared" si="6"/>
        <v>0.0305</v>
      </c>
      <c r="S408" s="155">
        <f t="shared" si="7"/>
        <v>0.23</v>
      </c>
    </row>
    <row r="409" spans="1:19" ht="12.75">
      <c r="A409">
        <v>7</v>
      </c>
      <c r="B409">
        <v>7</v>
      </c>
      <c r="C409">
        <v>5</v>
      </c>
      <c r="D409" s="122">
        <v>2002</v>
      </c>
      <c r="E409">
        <v>124</v>
      </c>
      <c r="G409">
        <v>0.43</v>
      </c>
      <c r="I409">
        <v>0</v>
      </c>
      <c r="J409">
        <v>0.0152</v>
      </c>
      <c r="R409" s="155">
        <f t="shared" si="6"/>
        <v>0</v>
      </c>
      <c r="S409" s="155">
        <f t="shared" si="7"/>
        <v>0.43</v>
      </c>
    </row>
    <row r="410" spans="1:19" ht="12.75">
      <c r="A410">
        <v>7</v>
      </c>
      <c r="B410">
        <v>7</v>
      </c>
      <c r="C410">
        <v>5</v>
      </c>
      <c r="D410" s="122">
        <v>2002</v>
      </c>
      <c r="E410">
        <v>125</v>
      </c>
      <c r="F410">
        <v>0.37</v>
      </c>
      <c r="G410">
        <v>0.49</v>
      </c>
      <c r="H410">
        <v>0</v>
      </c>
      <c r="K410">
        <v>3</v>
      </c>
      <c r="N410">
        <v>0.7551020408163265</v>
      </c>
      <c r="R410" s="155">
        <f t="shared" si="6"/>
        <v>0</v>
      </c>
      <c r="S410" s="155">
        <f t="shared" si="7"/>
        <v>0.49</v>
      </c>
    </row>
    <row r="411" spans="1:19" ht="12.75">
      <c r="A411">
        <v>7</v>
      </c>
      <c r="B411">
        <v>13</v>
      </c>
      <c r="C411">
        <v>5</v>
      </c>
      <c r="D411" s="122">
        <v>2002</v>
      </c>
      <c r="E411">
        <v>126</v>
      </c>
      <c r="F411">
        <v>0.27</v>
      </c>
      <c r="G411">
        <v>0.3</v>
      </c>
      <c r="H411">
        <v>0.0305</v>
      </c>
      <c r="I411">
        <v>0.1219</v>
      </c>
      <c r="J411">
        <v>0.2438</v>
      </c>
      <c r="K411">
        <v>5</v>
      </c>
      <c r="N411">
        <v>0.9</v>
      </c>
      <c r="R411" s="155">
        <f t="shared" si="6"/>
        <v>0.1219</v>
      </c>
      <c r="S411" s="155">
        <f t="shared" si="7"/>
        <v>0.3</v>
      </c>
    </row>
    <row r="412" spans="1:19" ht="12.75">
      <c r="A412">
        <v>7</v>
      </c>
      <c r="B412">
        <v>13</v>
      </c>
      <c r="C412">
        <v>6</v>
      </c>
      <c r="D412" s="122">
        <v>2003</v>
      </c>
      <c r="E412">
        <v>127</v>
      </c>
      <c r="F412">
        <v>0.17</v>
      </c>
      <c r="G412">
        <v>0.27</v>
      </c>
      <c r="H412">
        <v>0.14</v>
      </c>
      <c r="I412">
        <v>0.14</v>
      </c>
      <c r="J412">
        <v>0.14</v>
      </c>
      <c r="K412">
        <v>4</v>
      </c>
      <c r="L412">
        <v>7</v>
      </c>
      <c r="M412">
        <v>3</v>
      </c>
      <c r="R412" s="155">
        <f t="shared" si="6"/>
        <v>0.14</v>
      </c>
      <c r="S412" s="155">
        <f t="shared" si="7"/>
        <v>0.27</v>
      </c>
    </row>
    <row r="413" spans="1:19" ht="12.75">
      <c r="A413">
        <v>7</v>
      </c>
      <c r="B413">
        <v>13</v>
      </c>
      <c r="C413">
        <v>6</v>
      </c>
      <c r="D413" s="122">
        <v>2003</v>
      </c>
      <c r="E413">
        <v>127</v>
      </c>
      <c r="G413">
        <v>0.2</v>
      </c>
      <c r="H413">
        <v>0.15</v>
      </c>
      <c r="I413">
        <v>0.14</v>
      </c>
      <c r="J413">
        <v>0.14</v>
      </c>
      <c r="K413">
        <v>4</v>
      </c>
      <c r="L413">
        <v>7</v>
      </c>
      <c r="M413">
        <v>3</v>
      </c>
      <c r="R413" s="155">
        <f t="shared" si="6"/>
        <v>0.14</v>
      </c>
      <c r="S413" s="155">
        <f t="shared" si="7"/>
        <v>0.2</v>
      </c>
    </row>
    <row r="414" spans="1:19" ht="12.75">
      <c r="A414">
        <v>7</v>
      </c>
      <c r="B414">
        <v>11</v>
      </c>
      <c r="C414">
        <v>6</v>
      </c>
      <c r="D414" s="122">
        <v>2003</v>
      </c>
      <c r="E414">
        <v>128</v>
      </c>
      <c r="G414">
        <v>0.2</v>
      </c>
      <c r="H414">
        <v>0.01</v>
      </c>
      <c r="I414">
        <v>0.01</v>
      </c>
      <c r="J414">
        <v>0.01</v>
      </c>
      <c r="K414">
        <v>3</v>
      </c>
      <c r="L414">
        <v>7</v>
      </c>
      <c r="M414">
        <v>3</v>
      </c>
      <c r="R414" s="155">
        <f t="shared" si="6"/>
        <v>0.01</v>
      </c>
      <c r="S414" s="155">
        <f t="shared" si="7"/>
        <v>0.2</v>
      </c>
    </row>
    <row r="415" spans="1:19" ht="12.75">
      <c r="A415">
        <v>7</v>
      </c>
      <c r="B415">
        <v>11</v>
      </c>
      <c r="C415">
        <v>6</v>
      </c>
      <c r="D415" s="122">
        <v>2003</v>
      </c>
      <c r="E415">
        <v>128</v>
      </c>
      <c r="G415">
        <v>0.2</v>
      </c>
      <c r="H415">
        <v>0.01</v>
      </c>
      <c r="I415">
        <v>0.01</v>
      </c>
      <c r="J415">
        <v>0.02</v>
      </c>
      <c r="K415">
        <v>4</v>
      </c>
      <c r="L415">
        <v>7</v>
      </c>
      <c r="M415">
        <v>3</v>
      </c>
      <c r="R415" s="155">
        <f t="shared" si="6"/>
        <v>0.01</v>
      </c>
      <c r="S415" s="155">
        <f t="shared" si="7"/>
        <v>0.2</v>
      </c>
    </row>
    <row r="416" spans="1:19" ht="12.75">
      <c r="A416">
        <v>7</v>
      </c>
      <c r="B416">
        <v>11</v>
      </c>
      <c r="C416">
        <v>6</v>
      </c>
      <c r="D416" s="122">
        <v>2003</v>
      </c>
      <c r="E416">
        <v>129</v>
      </c>
      <c r="G416">
        <v>0.17</v>
      </c>
      <c r="H416">
        <v>0</v>
      </c>
      <c r="I416">
        <v>0</v>
      </c>
      <c r="J416">
        <v>0</v>
      </c>
      <c r="K416">
        <v>4</v>
      </c>
      <c r="L416">
        <v>2</v>
      </c>
      <c r="M416">
        <v>1</v>
      </c>
      <c r="R416" s="155">
        <f t="shared" si="6"/>
        <v>0</v>
      </c>
      <c r="S416" s="155">
        <f t="shared" si="7"/>
        <v>0.17</v>
      </c>
    </row>
    <row r="417" spans="1:19" ht="12.75">
      <c r="A417">
        <v>7</v>
      </c>
      <c r="B417">
        <v>11</v>
      </c>
      <c r="C417">
        <v>6</v>
      </c>
      <c r="D417" s="122">
        <v>2003</v>
      </c>
      <c r="E417">
        <v>129</v>
      </c>
      <c r="G417">
        <v>0.14</v>
      </c>
      <c r="H417">
        <v>0</v>
      </c>
      <c r="I417">
        <v>0</v>
      </c>
      <c r="J417">
        <v>0</v>
      </c>
      <c r="K417">
        <v>4</v>
      </c>
      <c r="L417">
        <v>2</v>
      </c>
      <c r="M417">
        <v>1</v>
      </c>
      <c r="R417" s="155">
        <f t="shared" si="6"/>
        <v>0</v>
      </c>
      <c r="S417" s="155">
        <f t="shared" si="7"/>
        <v>0.14</v>
      </c>
    </row>
    <row r="418" spans="1:19" ht="12.75">
      <c r="A418">
        <v>7</v>
      </c>
      <c r="B418">
        <v>11</v>
      </c>
      <c r="C418">
        <v>6</v>
      </c>
      <c r="D418" s="122">
        <v>2003</v>
      </c>
      <c r="E418">
        <v>129</v>
      </c>
      <c r="G418">
        <v>0.18</v>
      </c>
      <c r="H418">
        <v>0</v>
      </c>
      <c r="I418">
        <v>0</v>
      </c>
      <c r="J418">
        <v>0</v>
      </c>
      <c r="K418">
        <v>3</v>
      </c>
      <c r="L418">
        <v>2</v>
      </c>
      <c r="M418">
        <v>1</v>
      </c>
      <c r="R418" s="155">
        <f t="shared" si="6"/>
        <v>0</v>
      </c>
      <c r="S418" s="155">
        <f t="shared" si="7"/>
        <v>0.18</v>
      </c>
    </row>
    <row r="419" spans="1:19" ht="12.75">
      <c r="A419">
        <v>7</v>
      </c>
      <c r="B419">
        <v>11</v>
      </c>
      <c r="C419">
        <v>6</v>
      </c>
      <c r="D419" s="122">
        <v>2003</v>
      </c>
      <c r="E419">
        <v>129</v>
      </c>
      <c r="G419">
        <v>0.14</v>
      </c>
      <c r="H419">
        <v>0.01</v>
      </c>
      <c r="I419">
        <v>0.01</v>
      </c>
      <c r="J419">
        <v>0.01</v>
      </c>
      <c r="K419">
        <v>4</v>
      </c>
      <c r="L419">
        <v>2</v>
      </c>
      <c r="M419">
        <v>1</v>
      </c>
      <c r="R419" s="155">
        <f t="shared" si="6"/>
        <v>0.01</v>
      </c>
      <c r="S419" s="155">
        <f t="shared" si="7"/>
        <v>0.14</v>
      </c>
    </row>
    <row r="420" spans="1:19" ht="12.75">
      <c r="A420">
        <v>7</v>
      </c>
      <c r="B420">
        <v>11</v>
      </c>
      <c r="C420">
        <v>6</v>
      </c>
      <c r="D420" s="122">
        <v>2003</v>
      </c>
      <c r="E420">
        <v>129</v>
      </c>
      <c r="G420">
        <v>0.14</v>
      </c>
      <c r="H420">
        <v>0.01</v>
      </c>
      <c r="I420">
        <v>0.01</v>
      </c>
      <c r="J420">
        <v>0.01</v>
      </c>
      <c r="K420">
        <v>4</v>
      </c>
      <c r="L420">
        <v>2</v>
      </c>
      <c r="M420">
        <v>1</v>
      </c>
      <c r="R420" s="155">
        <f t="shared" si="6"/>
        <v>0.01</v>
      </c>
      <c r="S420" s="155">
        <f t="shared" si="7"/>
        <v>0.14</v>
      </c>
    </row>
    <row r="421" spans="1:19" ht="12.75">
      <c r="A421">
        <v>7</v>
      </c>
      <c r="B421">
        <v>3</v>
      </c>
      <c r="C421">
        <v>7</v>
      </c>
      <c r="D421" s="122">
        <v>2003</v>
      </c>
      <c r="E421">
        <v>130</v>
      </c>
      <c r="F421">
        <v>0.18</v>
      </c>
      <c r="G421">
        <v>0.21</v>
      </c>
      <c r="H421">
        <v>0.01</v>
      </c>
      <c r="I421">
        <v>0.01</v>
      </c>
      <c r="K421">
        <v>3</v>
      </c>
      <c r="L421">
        <v>7</v>
      </c>
      <c r="M421">
        <v>1</v>
      </c>
      <c r="R421" s="155">
        <f t="shared" si="6"/>
        <v>0.01</v>
      </c>
      <c r="S421" s="155">
        <f t="shared" si="7"/>
        <v>0.21</v>
      </c>
    </row>
    <row r="422" spans="1:19" ht="12.75">
      <c r="A422">
        <v>7</v>
      </c>
      <c r="B422">
        <v>3</v>
      </c>
      <c r="C422">
        <v>7</v>
      </c>
      <c r="D422" s="122">
        <v>2003</v>
      </c>
      <c r="E422">
        <v>130</v>
      </c>
      <c r="F422">
        <v>0.18</v>
      </c>
      <c r="G422">
        <v>0.21</v>
      </c>
      <c r="H422">
        <v>0.01</v>
      </c>
      <c r="I422">
        <v>0.01</v>
      </c>
      <c r="K422">
        <v>3</v>
      </c>
      <c r="L422">
        <v>7</v>
      </c>
      <c r="M422">
        <v>1</v>
      </c>
      <c r="R422" s="155">
        <f t="shared" si="6"/>
        <v>0.01</v>
      </c>
      <c r="S422" s="155">
        <f t="shared" si="7"/>
        <v>0.21</v>
      </c>
    </row>
    <row r="423" spans="1:19" ht="12.75">
      <c r="A423">
        <v>7</v>
      </c>
      <c r="B423">
        <v>24</v>
      </c>
      <c r="C423">
        <v>6</v>
      </c>
      <c r="D423" s="122">
        <v>2003</v>
      </c>
      <c r="E423">
        <v>130</v>
      </c>
      <c r="F423">
        <v>0.29</v>
      </c>
      <c r="G423">
        <v>0.29</v>
      </c>
      <c r="H423">
        <v>0.06</v>
      </c>
      <c r="I423">
        <v>0.11</v>
      </c>
      <c r="J423">
        <v>0.17</v>
      </c>
      <c r="K423">
        <v>3</v>
      </c>
      <c r="L423">
        <v>8</v>
      </c>
      <c r="M423">
        <v>5</v>
      </c>
      <c r="R423" s="155">
        <f t="shared" si="6"/>
        <v>0.11</v>
      </c>
      <c r="S423" s="155">
        <f t="shared" si="7"/>
        <v>0.29</v>
      </c>
    </row>
    <row r="424" spans="1:19" ht="12.75">
      <c r="A424">
        <v>7</v>
      </c>
      <c r="B424">
        <v>24</v>
      </c>
      <c r="C424">
        <v>6</v>
      </c>
      <c r="D424" s="122">
        <v>2003</v>
      </c>
      <c r="E424">
        <v>130</v>
      </c>
      <c r="F424">
        <v>0.2</v>
      </c>
      <c r="G424">
        <v>0.24</v>
      </c>
      <c r="H424">
        <v>0.08</v>
      </c>
      <c r="I424">
        <v>0.07</v>
      </c>
      <c r="J424">
        <v>0.07</v>
      </c>
      <c r="K424">
        <v>4</v>
      </c>
      <c r="L424">
        <v>8</v>
      </c>
      <c r="M424">
        <v>5</v>
      </c>
      <c r="R424" s="155">
        <f t="shared" si="6"/>
        <v>0.07</v>
      </c>
      <c r="S424" s="155">
        <f t="shared" si="7"/>
        <v>0.24</v>
      </c>
    </row>
    <row r="425" spans="1:19" ht="12.75">
      <c r="A425">
        <v>7</v>
      </c>
      <c r="B425">
        <v>24</v>
      </c>
      <c r="C425">
        <v>6</v>
      </c>
      <c r="D425" s="122">
        <v>2003</v>
      </c>
      <c r="E425">
        <v>130</v>
      </c>
      <c r="F425">
        <v>0.23</v>
      </c>
      <c r="G425">
        <v>0.26</v>
      </c>
      <c r="H425">
        <v>0.06</v>
      </c>
      <c r="I425">
        <v>0.06</v>
      </c>
      <c r="J425">
        <v>0.06</v>
      </c>
      <c r="K425">
        <v>4</v>
      </c>
      <c r="L425">
        <v>8</v>
      </c>
      <c r="M425">
        <v>5</v>
      </c>
      <c r="R425" s="155">
        <f t="shared" si="6"/>
        <v>0.06</v>
      </c>
      <c r="S425" s="155">
        <f t="shared" si="7"/>
        <v>0.26</v>
      </c>
    </row>
    <row r="426" spans="1:19" ht="12.75">
      <c r="A426">
        <v>7</v>
      </c>
      <c r="B426">
        <v>24</v>
      </c>
      <c r="C426">
        <v>6</v>
      </c>
      <c r="D426" s="122">
        <v>2003</v>
      </c>
      <c r="E426">
        <v>130</v>
      </c>
      <c r="F426">
        <v>0.17</v>
      </c>
      <c r="G426">
        <v>0.17</v>
      </c>
      <c r="H426">
        <v>0.08</v>
      </c>
      <c r="I426">
        <v>0.09</v>
      </c>
      <c r="J426">
        <v>0.11</v>
      </c>
      <c r="K426">
        <v>4</v>
      </c>
      <c r="L426">
        <v>8</v>
      </c>
      <c r="M426">
        <v>5</v>
      </c>
      <c r="R426" s="155">
        <f t="shared" si="6"/>
        <v>0.09</v>
      </c>
      <c r="S426" s="155">
        <f t="shared" si="7"/>
        <v>0.17</v>
      </c>
    </row>
    <row r="427" spans="1:19" ht="12.75">
      <c r="A427">
        <v>7</v>
      </c>
      <c r="B427">
        <v>24</v>
      </c>
      <c r="C427">
        <v>6</v>
      </c>
      <c r="D427" s="122">
        <v>2003</v>
      </c>
      <c r="E427">
        <v>130</v>
      </c>
      <c r="F427">
        <v>0.23</v>
      </c>
      <c r="G427">
        <v>0.23</v>
      </c>
      <c r="H427">
        <v>0.07</v>
      </c>
      <c r="I427">
        <v>0.08</v>
      </c>
      <c r="J427">
        <v>0.09</v>
      </c>
      <c r="K427">
        <v>3</v>
      </c>
      <c r="L427">
        <v>8</v>
      </c>
      <c r="M427">
        <v>5</v>
      </c>
      <c r="R427" s="155">
        <f t="shared" si="6"/>
        <v>0.08</v>
      </c>
      <c r="S427" s="155">
        <f t="shared" si="7"/>
        <v>0.23</v>
      </c>
    </row>
    <row r="428" spans="1:19" ht="12.75">
      <c r="A428">
        <v>7</v>
      </c>
      <c r="B428">
        <v>10</v>
      </c>
      <c r="C428">
        <v>6</v>
      </c>
      <c r="D428" s="122">
        <v>2003</v>
      </c>
      <c r="E428">
        <v>131</v>
      </c>
      <c r="G428">
        <v>0.23</v>
      </c>
      <c r="H428">
        <v>0.02</v>
      </c>
      <c r="I428">
        <v>0.05</v>
      </c>
      <c r="J428">
        <v>0.08</v>
      </c>
      <c r="K428">
        <v>3</v>
      </c>
      <c r="L428">
        <v>7</v>
      </c>
      <c r="M428">
        <v>3</v>
      </c>
      <c r="R428" s="155">
        <f t="shared" si="6"/>
        <v>0.05</v>
      </c>
      <c r="S428" s="155">
        <f t="shared" si="7"/>
        <v>0.23</v>
      </c>
    </row>
    <row r="429" spans="1:19" ht="12.75">
      <c r="A429">
        <v>7</v>
      </c>
      <c r="B429">
        <v>10</v>
      </c>
      <c r="C429">
        <v>6</v>
      </c>
      <c r="D429" s="122">
        <v>2003</v>
      </c>
      <c r="E429">
        <v>131</v>
      </c>
      <c r="G429">
        <v>0.14</v>
      </c>
      <c r="H429">
        <v>0</v>
      </c>
      <c r="I429">
        <v>0.02</v>
      </c>
      <c r="J429">
        <v>0.05</v>
      </c>
      <c r="K429">
        <v>3</v>
      </c>
      <c r="L429">
        <v>7</v>
      </c>
      <c r="M429">
        <v>3</v>
      </c>
      <c r="R429" s="155">
        <f t="shared" si="6"/>
        <v>0.02</v>
      </c>
      <c r="S429" s="155">
        <f t="shared" si="7"/>
        <v>0.14</v>
      </c>
    </row>
    <row r="430" spans="1:19" ht="12.75">
      <c r="A430">
        <v>7</v>
      </c>
      <c r="B430">
        <v>10</v>
      </c>
      <c r="C430">
        <v>6</v>
      </c>
      <c r="D430" s="122">
        <v>2003</v>
      </c>
      <c r="E430">
        <v>131</v>
      </c>
      <c r="G430">
        <v>0.15</v>
      </c>
      <c r="H430">
        <v>0</v>
      </c>
      <c r="I430">
        <v>0.03</v>
      </c>
      <c r="J430">
        <v>0.06</v>
      </c>
      <c r="K430">
        <v>3</v>
      </c>
      <c r="L430">
        <v>7</v>
      </c>
      <c r="M430">
        <v>3</v>
      </c>
      <c r="R430" s="155">
        <f t="shared" si="6"/>
        <v>0.03</v>
      </c>
      <c r="S430" s="155">
        <f t="shared" si="7"/>
        <v>0.15</v>
      </c>
    </row>
    <row r="431" spans="1:19" ht="12.75">
      <c r="A431">
        <v>7</v>
      </c>
      <c r="B431">
        <v>10</v>
      </c>
      <c r="C431">
        <v>6</v>
      </c>
      <c r="D431" s="122">
        <v>2003</v>
      </c>
      <c r="E431">
        <v>132</v>
      </c>
      <c r="G431">
        <v>0.12</v>
      </c>
      <c r="H431">
        <v>0.06</v>
      </c>
      <c r="I431">
        <v>0.07</v>
      </c>
      <c r="J431">
        <v>0.08</v>
      </c>
      <c r="K431">
        <v>3</v>
      </c>
      <c r="L431">
        <v>8</v>
      </c>
      <c r="M431">
        <v>5</v>
      </c>
      <c r="R431" s="155">
        <f t="shared" si="6"/>
        <v>0.07</v>
      </c>
      <c r="S431" s="155">
        <f t="shared" si="7"/>
        <v>0.12</v>
      </c>
    </row>
    <row r="432" spans="1:19" ht="12.75">
      <c r="A432">
        <v>7</v>
      </c>
      <c r="B432">
        <v>10</v>
      </c>
      <c r="C432">
        <v>6</v>
      </c>
      <c r="D432" s="122">
        <v>2003</v>
      </c>
      <c r="E432">
        <v>132</v>
      </c>
      <c r="G432">
        <v>0.18</v>
      </c>
      <c r="H432">
        <v>0.03</v>
      </c>
      <c r="I432">
        <v>0.05</v>
      </c>
      <c r="J432">
        <v>0.08</v>
      </c>
      <c r="K432">
        <v>3</v>
      </c>
      <c r="L432">
        <v>8</v>
      </c>
      <c r="M432">
        <v>5</v>
      </c>
      <c r="R432" s="155">
        <f t="shared" si="6"/>
        <v>0.05</v>
      </c>
      <c r="S432" s="155">
        <f t="shared" si="7"/>
        <v>0.18</v>
      </c>
    </row>
    <row r="433" spans="1:19" ht="12.75">
      <c r="A433">
        <v>7</v>
      </c>
      <c r="B433">
        <v>6</v>
      </c>
      <c r="C433">
        <v>10</v>
      </c>
      <c r="D433" s="122">
        <v>2003</v>
      </c>
      <c r="E433">
        <v>132</v>
      </c>
      <c r="G433">
        <v>0.14</v>
      </c>
      <c r="H433">
        <v>0.02</v>
      </c>
      <c r="I433">
        <v>0.02</v>
      </c>
      <c r="J433">
        <v>0.02</v>
      </c>
      <c r="K433">
        <v>4</v>
      </c>
      <c r="L433">
        <v>8</v>
      </c>
      <c r="M433">
        <v>5</v>
      </c>
      <c r="R433" s="155">
        <f t="shared" si="6"/>
        <v>0.02</v>
      </c>
      <c r="S433" s="155">
        <f t="shared" si="7"/>
        <v>0.14</v>
      </c>
    </row>
    <row r="434" spans="1:19" ht="12.75">
      <c r="A434">
        <v>7</v>
      </c>
      <c r="B434">
        <v>6</v>
      </c>
      <c r="C434">
        <v>10</v>
      </c>
      <c r="D434" s="122">
        <v>2003</v>
      </c>
      <c r="E434">
        <v>132</v>
      </c>
      <c r="G434">
        <v>0.12</v>
      </c>
      <c r="H434">
        <v>0</v>
      </c>
      <c r="I434">
        <v>0</v>
      </c>
      <c r="J434">
        <v>0</v>
      </c>
      <c r="K434">
        <v>4</v>
      </c>
      <c r="L434">
        <v>8</v>
      </c>
      <c r="M434">
        <v>5</v>
      </c>
      <c r="R434" s="155">
        <f t="shared" si="6"/>
        <v>0</v>
      </c>
      <c r="S434" s="155">
        <f t="shared" si="7"/>
        <v>0.12</v>
      </c>
    </row>
    <row r="435" spans="1:19" ht="12.75">
      <c r="A435">
        <v>7</v>
      </c>
      <c r="B435">
        <v>13</v>
      </c>
      <c r="C435">
        <v>6</v>
      </c>
      <c r="D435" s="122">
        <v>2003</v>
      </c>
      <c r="E435">
        <v>133</v>
      </c>
      <c r="G435">
        <v>0.29</v>
      </c>
      <c r="H435">
        <v>0</v>
      </c>
      <c r="I435">
        <v>0</v>
      </c>
      <c r="J435">
        <v>0</v>
      </c>
      <c r="K435">
        <v>4</v>
      </c>
      <c r="L435">
        <v>8</v>
      </c>
      <c r="M435">
        <v>5</v>
      </c>
      <c r="R435" s="155">
        <f t="shared" si="6"/>
        <v>0</v>
      </c>
      <c r="S435" s="155">
        <f t="shared" si="7"/>
        <v>0.29</v>
      </c>
    </row>
    <row r="436" spans="1:19" ht="12.75">
      <c r="A436">
        <v>7</v>
      </c>
      <c r="B436">
        <v>13</v>
      </c>
      <c r="C436">
        <v>6</v>
      </c>
      <c r="D436" s="122">
        <v>2003</v>
      </c>
      <c r="E436">
        <v>133</v>
      </c>
      <c r="G436">
        <v>0.32</v>
      </c>
      <c r="H436">
        <v>0.01</v>
      </c>
      <c r="I436">
        <v>0.01</v>
      </c>
      <c r="J436">
        <v>0.02</v>
      </c>
      <c r="K436">
        <v>4</v>
      </c>
      <c r="R436" s="155">
        <f t="shared" si="6"/>
        <v>0.01</v>
      </c>
      <c r="S436" s="155">
        <f t="shared" si="7"/>
        <v>0.32</v>
      </c>
    </row>
    <row r="437" spans="1:19" ht="12.75">
      <c r="A437">
        <v>7</v>
      </c>
      <c r="B437">
        <v>13</v>
      </c>
      <c r="C437">
        <v>6</v>
      </c>
      <c r="D437" s="122">
        <v>2003</v>
      </c>
      <c r="E437">
        <v>133</v>
      </c>
      <c r="G437">
        <v>0.14</v>
      </c>
      <c r="H437">
        <v>0</v>
      </c>
      <c r="I437">
        <v>0</v>
      </c>
      <c r="J437">
        <v>0</v>
      </c>
      <c r="R437" s="155">
        <f t="shared" si="6"/>
        <v>0</v>
      </c>
      <c r="S437" s="155">
        <f t="shared" si="7"/>
        <v>0.14</v>
      </c>
    </row>
    <row r="438" spans="1:19" ht="12.75">
      <c r="A438">
        <v>7</v>
      </c>
      <c r="B438">
        <v>13</v>
      </c>
      <c r="C438">
        <v>6</v>
      </c>
      <c r="D438" s="122">
        <v>2003</v>
      </c>
      <c r="E438">
        <v>134</v>
      </c>
      <c r="G438">
        <v>0.17</v>
      </c>
      <c r="H438">
        <v>0</v>
      </c>
      <c r="I438">
        <v>0</v>
      </c>
      <c r="J438">
        <v>0</v>
      </c>
      <c r="K438">
        <v>4</v>
      </c>
      <c r="L438">
        <v>7</v>
      </c>
      <c r="M438">
        <v>1</v>
      </c>
      <c r="R438" s="155">
        <f t="shared" si="6"/>
        <v>0</v>
      </c>
      <c r="S438" s="155">
        <f t="shared" si="7"/>
        <v>0.17</v>
      </c>
    </row>
    <row r="439" spans="1:19" ht="12.75">
      <c r="A439">
        <v>7</v>
      </c>
      <c r="B439">
        <v>13</v>
      </c>
      <c r="C439">
        <v>6</v>
      </c>
      <c r="D439" s="122">
        <v>2003</v>
      </c>
      <c r="E439">
        <v>135</v>
      </c>
      <c r="G439">
        <v>0.27</v>
      </c>
      <c r="H439">
        <v>0.01</v>
      </c>
      <c r="I439">
        <v>0.01</v>
      </c>
      <c r="J439">
        <v>0.02</v>
      </c>
      <c r="K439">
        <v>3</v>
      </c>
      <c r="L439">
        <v>7</v>
      </c>
      <c r="M439">
        <v>3</v>
      </c>
      <c r="R439" s="155">
        <f t="shared" si="6"/>
        <v>0.01</v>
      </c>
      <c r="S439" s="155">
        <f t="shared" si="7"/>
        <v>0.27</v>
      </c>
    </row>
    <row r="440" spans="1:19" ht="12.75">
      <c r="A440">
        <v>7</v>
      </c>
      <c r="B440">
        <v>13</v>
      </c>
      <c r="C440">
        <v>6</v>
      </c>
      <c r="D440" s="122">
        <v>2003</v>
      </c>
      <c r="E440">
        <v>135</v>
      </c>
      <c r="G440">
        <v>0.23</v>
      </c>
      <c r="H440">
        <v>0.02</v>
      </c>
      <c r="I440">
        <v>0.02</v>
      </c>
      <c r="J440">
        <v>0.03</v>
      </c>
      <c r="K440">
        <v>3</v>
      </c>
      <c r="R440" s="155">
        <f t="shared" si="6"/>
        <v>0.02</v>
      </c>
      <c r="S440" s="155">
        <f t="shared" si="7"/>
        <v>0.23</v>
      </c>
    </row>
    <row r="441" spans="1:19" ht="12.75">
      <c r="A441">
        <v>7</v>
      </c>
      <c r="B441">
        <v>26</v>
      </c>
      <c r="C441">
        <v>4</v>
      </c>
      <c r="D441" s="122">
        <v>2004</v>
      </c>
      <c r="E441">
        <v>136</v>
      </c>
      <c r="F441">
        <v>0.12</v>
      </c>
      <c r="G441">
        <v>0.14</v>
      </c>
      <c r="H441">
        <v>0.02</v>
      </c>
      <c r="I441">
        <v>0.01</v>
      </c>
      <c r="J441">
        <v>0.02</v>
      </c>
      <c r="K441">
        <v>3</v>
      </c>
      <c r="R441" s="155">
        <f t="shared" si="6"/>
        <v>0.01</v>
      </c>
      <c r="S441" s="155">
        <f t="shared" si="7"/>
        <v>0.14</v>
      </c>
    </row>
    <row r="442" spans="1:19" ht="12.75">
      <c r="A442">
        <v>7</v>
      </c>
      <c r="B442">
        <v>26</v>
      </c>
      <c r="C442">
        <v>4</v>
      </c>
      <c r="D442" s="122">
        <v>2004</v>
      </c>
      <c r="E442">
        <v>136</v>
      </c>
      <c r="F442">
        <v>0.18</v>
      </c>
      <c r="G442">
        <v>0.21</v>
      </c>
      <c r="H442">
        <v>0.02</v>
      </c>
      <c r="I442">
        <v>0.01</v>
      </c>
      <c r="J442">
        <v>0.12</v>
      </c>
      <c r="K442">
        <v>3</v>
      </c>
      <c r="R442" s="155">
        <f t="shared" si="6"/>
        <v>0.01</v>
      </c>
      <c r="S442" s="155">
        <f t="shared" si="7"/>
        <v>0.21</v>
      </c>
    </row>
    <row r="443" spans="1:19" ht="12.75">
      <c r="A443">
        <v>7</v>
      </c>
      <c r="B443">
        <v>26</v>
      </c>
      <c r="C443">
        <v>4</v>
      </c>
      <c r="D443" s="122">
        <v>2004</v>
      </c>
      <c r="E443">
        <v>136</v>
      </c>
      <c r="F443">
        <v>0.12</v>
      </c>
      <c r="G443">
        <v>0.15</v>
      </c>
      <c r="H443">
        <v>0</v>
      </c>
      <c r="I443">
        <v>0</v>
      </c>
      <c r="J443">
        <v>0</v>
      </c>
      <c r="K443">
        <v>4</v>
      </c>
      <c r="R443" s="155">
        <f t="shared" si="6"/>
        <v>0</v>
      </c>
      <c r="S443" s="155">
        <f t="shared" si="7"/>
        <v>0.15</v>
      </c>
    </row>
    <row r="444" spans="1:19" ht="12.75">
      <c r="A444">
        <v>7</v>
      </c>
      <c r="B444">
        <v>26</v>
      </c>
      <c r="C444">
        <v>4</v>
      </c>
      <c r="D444" s="122">
        <v>2004</v>
      </c>
      <c r="E444">
        <v>136</v>
      </c>
      <c r="F444">
        <v>0.06</v>
      </c>
      <c r="G444">
        <v>0.09</v>
      </c>
      <c r="H444">
        <v>0</v>
      </c>
      <c r="I444">
        <v>0</v>
      </c>
      <c r="J444">
        <v>0</v>
      </c>
      <c r="K444">
        <v>4</v>
      </c>
      <c r="R444" s="155">
        <f t="shared" si="6"/>
        <v>0</v>
      </c>
      <c r="S444" s="155">
        <f t="shared" si="7"/>
        <v>0.09</v>
      </c>
    </row>
    <row r="445" spans="1:19" ht="12.75">
      <c r="A445">
        <v>7</v>
      </c>
      <c r="B445">
        <v>26</v>
      </c>
      <c r="C445">
        <v>4</v>
      </c>
      <c r="D445" s="122">
        <v>2004</v>
      </c>
      <c r="E445">
        <v>136</v>
      </c>
      <c r="F445">
        <v>0.09</v>
      </c>
      <c r="G445">
        <v>0.14</v>
      </c>
      <c r="H445">
        <v>0</v>
      </c>
      <c r="I445">
        <v>0</v>
      </c>
      <c r="J445">
        <v>0</v>
      </c>
      <c r="K445">
        <v>3</v>
      </c>
      <c r="R445" s="155">
        <f t="shared" si="6"/>
        <v>0</v>
      </c>
      <c r="S445" s="155">
        <f t="shared" si="7"/>
        <v>0.14</v>
      </c>
    </row>
    <row r="446" spans="1:19" ht="12.75">
      <c r="A446">
        <v>7</v>
      </c>
      <c r="B446">
        <v>26</v>
      </c>
      <c r="C446">
        <v>4</v>
      </c>
      <c r="D446" s="122">
        <v>2004</v>
      </c>
      <c r="E446">
        <v>136</v>
      </c>
      <c r="F446">
        <v>0.06</v>
      </c>
      <c r="G446">
        <v>0.09</v>
      </c>
      <c r="I446">
        <v>0.05</v>
      </c>
      <c r="J446">
        <v>0.09</v>
      </c>
      <c r="K446">
        <v>4</v>
      </c>
      <c r="R446" s="155">
        <f t="shared" si="6"/>
        <v>0.05</v>
      </c>
      <c r="S446" s="155">
        <f t="shared" si="7"/>
        <v>0.09</v>
      </c>
    </row>
    <row r="447" spans="1:19" ht="12.75">
      <c r="A447">
        <v>7</v>
      </c>
      <c r="B447">
        <v>12</v>
      </c>
      <c r="C447">
        <v>4</v>
      </c>
      <c r="D447" s="122">
        <v>2004</v>
      </c>
      <c r="E447">
        <v>137</v>
      </c>
      <c r="F447">
        <v>0.06</v>
      </c>
      <c r="G447">
        <v>0.12</v>
      </c>
      <c r="H447">
        <v>0.01</v>
      </c>
      <c r="I447">
        <v>0.01</v>
      </c>
      <c r="J447">
        <v>0.02</v>
      </c>
      <c r="K447">
        <v>4</v>
      </c>
      <c r="R447" s="155">
        <f t="shared" si="6"/>
        <v>0.01</v>
      </c>
      <c r="S447" s="155">
        <f t="shared" si="7"/>
        <v>0.12</v>
      </c>
    </row>
    <row r="448" spans="1:19" ht="12.75">
      <c r="A448">
        <v>7</v>
      </c>
      <c r="B448">
        <v>12</v>
      </c>
      <c r="C448">
        <v>4</v>
      </c>
      <c r="D448" s="122">
        <v>2004</v>
      </c>
      <c r="E448">
        <v>137</v>
      </c>
      <c r="F448">
        <v>0.06</v>
      </c>
      <c r="G448">
        <v>0.12</v>
      </c>
      <c r="H448">
        <v>0.01</v>
      </c>
      <c r="I448">
        <v>0.01</v>
      </c>
      <c r="J448">
        <v>0.02</v>
      </c>
      <c r="K448">
        <v>4</v>
      </c>
      <c r="R448" s="155">
        <f t="shared" si="6"/>
        <v>0.01</v>
      </c>
      <c r="S448" s="155">
        <f t="shared" si="7"/>
        <v>0.12</v>
      </c>
    </row>
    <row r="449" spans="1:19" ht="12.75">
      <c r="A449">
        <v>7</v>
      </c>
      <c r="B449">
        <v>12</v>
      </c>
      <c r="C449">
        <v>4</v>
      </c>
      <c r="D449" s="122">
        <v>2004</v>
      </c>
      <c r="E449">
        <v>137</v>
      </c>
      <c r="F449">
        <v>0.06</v>
      </c>
      <c r="G449">
        <v>0.12</v>
      </c>
      <c r="H449">
        <v>0.01</v>
      </c>
      <c r="I449">
        <v>0.01</v>
      </c>
      <c r="J449">
        <v>0.02</v>
      </c>
      <c r="K449">
        <v>4</v>
      </c>
      <c r="R449" s="155">
        <f t="shared" si="6"/>
        <v>0.01</v>
      </c>
      <c r="S449" s="155">
        <f t="shared" si="7"/>
        <v>0.12</v>
      </c>
    </row>
    <row r="450" spans="1:19" ht="12.75">
      <c r="A450">
        <v>7</v>
      </c>
      <c r="B450">
        <v>12</v>
      </c>
      <c r="C450">
        <v>4</v>
      </c>
      <c r="D450" s="122">
        <v>2004</v>
      </c>
      <c r="E450">
        <v>137</v>
      </c>
      <c r="F450">
        <v>0.05</v>
      </c>
      <c r="G450">
        <v>0.18</v>
      </c>
      <c r="J450">
        <v>0.02</v>
      </c>
      <c r="K450">
        <v>4</v>
      </c>
      <c r="R450" s="155">
        <f t="shared" si="6"/>
        <v>0</v>
      </c>
      <c r="S450" s="155">
        <f t="shared" si="7"/>
        <v>0.18</v>
      </c>
    </row>
    <row r="451" spans="1:19" ht="12.75">
      <c r="A451">
        <v>7</v>
      </c>
      <c r="B451">
        <v>12</v>
      </c>
      <c r="C451">
        <v>4</v>
      </c>
      <c r="D451" s="122">
        <v>2004</v>
      </c>
      <c r="E451">
        <v>137</v>
      </c>
      <c r="F451">
        <v>0.05</v>
      </c>
      <c r="G451">
        <v>0.18</v>
      </c>
      <c r="J451">
        <v>0.02</v>
      </c>
      <c r="K451">
        <v>4</v>
      </c>
      <c r="R451" s="155">
        <f t="shared" si="6"/>
        <v>0</v>
      </c>
      <c r="S451" s="155">
        <f t="shared" si="7"/>
        <v>0.18</v>
      </c>
    </row>
    <row r="452" spans="1:19" ht="12.75">
      <c r="A452">
        <v>7</v>
      </c>
      <c r="B452">
        <v>12</v>
      </c>
      <c r="C452">
        <v>4</v>
      </c>
      <c r="D452" s="122">
        <v>2004</v>
      </c>
      <c r="E452">
        <v>137</v>
      </c>
      <c r="F452">
        <v>0.12</v>
      </c>
      <c r="G452">
        <v>0.21</v>
      </c>
      <c r="J452">
        <v>0.03</v>
      </c>
      <c r="K452">
        <v>3</v>
      </c>
      <c r="R452" s="155">
        <f aca="true" t="shared" si="8" ref="R452:R501">I452</f>
        <v>0</v>
      </c>
      <c r="S452" s="155">
        <f aca="true" t="shared" si="9" ref="S452:S501">G452</f>
        <v>0.21</v>
      </c>
    </row>
    <row r="453" spans="1:19" ht="12.75">
      <c r="A453">
        <v>7</v>
      </c>
      <c r="B453">
        <v>12</v>
      </c>
      <c r="C453">
        <v>4</v>
      </c>
      <c r="D453" s="122">
        <v>2004</v>
      </c>
      <c r="E453">
        <v>137</v>
      </c>
      <c r="F453">
        <v>0.06</v>
      </c>
      <c r="G453">
        <v>0.12</v>
      </c>
      <c r="H453">
        <v>0</v>
      </c>
      <c r="I453">
        <v>0</v>
      </c>
      <c r="J453">
        <v>0</v>
      </c>
      <c r="K453">
        <v>4</v>
      </c>
      <c r="R453" s="155">
        <f t="shared" si="8"/>
        <v>0</v>
      </c>
      <c r="S453" s="155">
        <f t="shared" si="9"/>
        <v>0.12</v>
      </c>
    </row>
    <row r="454" spans="1:19" ht="12.75">
      <c r="A454">
        <v>7</v>
      </c>
      <c r="B454">
        <v>2</v>
      </c>
      <c r="C454">
        <v>6</v>
      </c>
      <c r="D454" s="122">
        <v>2004</v>
      </c>
      <c r="E454">
        <v>137</v>
      </c>
      <c r="F454">
        <v>0</v>
      </c>
      <c r="G454">
        <v>0.1</v>
      </c>
      <c r="J454">
        <v>0.03</v>
      </c>
      <c r="K454">
        <v>4</v>
      </c>
      <c r="R454" s="155">
        <f t="shared" si="8"/>
        <v>0</v>
      </c>
      <c r="S454" s="155">
        <f t="shared" si="9"/>
        <v>0.1</v>
      </c>
    </row>
    <row r="455" spans="1:19" ht="12.75">
      <c r="A455">
        <v>7</v>
      </c>
      <c r="B455">
        <v>6</v>
      </c>
      <c r="C455">
        <v>4</v>
      </c>
      <c r="D455" s="122">
        <v>2004</v>
      </c>
      <c r="E455">
        <v>138</v>
      </c>
      <c r="F455">
        <v>0.06</v>
      </c>
      <c r="G455">
        <v>0.15</v>
      </c>
      <c r="J455">
        <v>0.02</v>
      </c>
      <c r="K455">
        <v>2</v>
      </c>
      <c r="R455" s="155">
        <f t="shared" si="8"/>
        <v>0</v>
      </c>
      <c r="S455" s="155">
        <f t="shared" si="9"/>
        <v>0.15</v>
      </c>
    </row>
    <row r="456" spans="1:19" ht="12.75">
      <c r="A456">
        <v>7</v>
      </c>
      <c r="B456">
        <v>19</v>
      </c>
      <c r="C456">
        <v>4</v>
      </c>
      <c r="D456" s="122">
        <v>2004</v>
      </c>
      <c r="E456">
        <v>138</v>
      </c>
      <c r="G456">
        <v>0.15</v>
      </c>
      <c r="J456">
        <v>0.02</v>
      </c>
      <c r="K456">
        <v>4</v>
      </c>
      <c r="R456" s="155">
        <f t="shared" si="8"/>
        <v>0</v>
      </c>
      <c r="S456" s="155">
        <f t="shared" si="9"/>
        <v>0.15</v>
      </c>
    </row>
    <row r="457" spans="1:19" ht="12.75">
      <c r="A457">
        <v>7</v>
      </c>
      <c r="B457">
        <v>12</v>
      </c>
      <c r="C457">
        <v>4</v>
      </c>
      <c r="D457" s="122">
        <v>2004</v>
      </c>
      <c r="E457">
        <v>139</v>
      </c>
      <c r="F457">
        <v>0.09</v>
      </c>
      <c r="G457">
        <v>0.12</v>
      </c>
      <c r="J457">
        <v>0.03</v>
      </c>
      <c r="K457">
        <v>4</v>
      </c>
      <c r="R457" s="155">
        <f t="shared" si="8"/>
        <v>0</v>
      </c>
      <c r="S457" s="155">
        <f t="shared" si="9"/>
        <v>0.12</v>
      </c>
    </row>
    <row r="458" spans="1:19" ht="12.75">
      <c r="A458">
        <v>7</v>
      </c>
      <c r="B458">
        <v>12</v>
      </c>
      <c r="C458">
        <v>4</v>
      </c>
      <c r="D458" s="122">
        <v>2004</v>
      </c>
      <c r="E458">
        <v>139</v>
      </c>
      <c r="F458">
        <v>0.06</v>
      </c>
      <c r="G458">
        <v>0.21</v>
      </c>
      <c r="J458">
        <v>0.08</v>
      </c>
      <c r="K458">
        <v>4</v>
      </c>
      <c r="R458" s="155">
        <f t="shared" si="8"/>
        <v>0</v>
      </c>
      <c r="S458" s="155">
        <f t="shared" si="9"/>
        <v>0.21</v>
      </c>
    </row>
    <row r="459" spans="1:19" ht="12.75">
      <c r="A459">
        <v>7</v>
      </c>
      <c r="B459">
        <v>26</v>
      </c>
      <c r="C459">
        <v>4</v>
      </c>
      <c r="D459" s="122">
        <v>2004</v>
      </c>
      <c r="E459">
        <v>139</v>
      </c>
      <c r="F459">
        <v>0.05</v>
      </c>
      <c r="G459">
        <v>0.25</v>
      </c>
      <c r="K459">
        <v>4</v>
      </c>
      <c r="R459" s="155">
        <f t="shared" si="8"/>
        <v>0</v>
      </c>
      <c r="S459" s="155">
        <f t="shared" si="9"/>
        <v>0.25</v>
      </c>
    </row>
    <row r="460" spans="1:19" ht="12.75">
      <c r="A460">
        <v>7</v>
      </c>
      <c r="B460">
        <v>6</v>
      </c>
      <c r="C460">
        <v>4</v>
      </c>
      <c r="D460" s="122">
        <v>2004</v>
      </c>
      <c r="E460">
        <v>140</v>
      </c>
      <c r="F460">
        <v>0.06</v>
      </c>
      <c r="G460">
        <v>0.12</v>
      </c>
      <c r="J460">
        <v>0.03</v>
      </c>
      <c r="K460">
        <v>3</v>
      </c>
      <c r="R460" s="155">
        <f t="shared" si="8"/>
        <v>0</v>
      </c>
      <c r="S460" s="155">
        <f t="shared" si="9"/>
        <v>0.12</v>
      </c>
    </row>
    <row r="461" spans="1:19" ht="12.75">
      <c r="A461">
        <v>7</v>
      </c>
      <c r="B461">
        <v>12</v>
      </c>
      <c r="C461">
        <v>4</v>
      </c>
      <c r="D461" s="122">
        <v>2004</v>
      </c>
      <c r="E461">
        <v>140</v>
      </c>
      <c r="F461">
        <v>0.06</v>
      </c>
      <c r="G461">
        <v>0.21</v>
      </c>
      <c r="J461">
        <v>0.15</v>
      </c>
      <c r="K461">
        <v>4</v>
      </c>
      <c r="R461" s="155">
        <f t="shared" si="8"/>
        <v>0</v>
      </c>
      <c r="S461" s="155">
        <f t="shared" si="9"/>
        <v>0.21</v>
      </c>
    </row>
    <row r="462" spans="1:19" ht="12.75">
      <c r="A462">
        <v>7</v>
      </c>
      <c r="B462">
        <v>12</v>
      </c>
      <c r="C462">
        <v>4</v>
      </c>
      <c r="D462" s="122">
        <v>2004</v>
      </c>
      <c r="E462">
        <v>140</v>
      </c>
      <c r="F462">
        <v>0.21</v>
      </c>
      <c r="G462">
        <v>0.24</v>
      </c>
      <c r="J462">
        <v>0</v>
      </c>
      <c r="K462">
        <v>4</v>
      </c>
      <c r="R462" s="155">
        <f t="shared" si="8"/>
        <v>0</v>
      </c>
      <c r="S462" s="155">
        <f t="shared" si="9"/>
        <v>0.24</v>
      </c>
    </row>
    <row r="463" spans="1:19" ht="12.75">
      <c r="A463">
        <v>7</v>
      </c>
      <c r="B463">
        <v>26</v>
      </c>
      <c r="C463">
        <v>4</v>
      </c>
      <c r="D463" s="122">
        <v>2004</v>
      </c>
      <c r="E463">
        <v>140</v>
      </c>
      <c r="F463">
        <v>0</v>
      </c>
      <c r="G463">
        <v>0</v>
      </c>
      <c r="K463">
        <v>4</v>
      </c>
      <c r="R463" s="155">
        <f t="shared" si="8"/>
        <v>0</v>
      </c>
      <c r="S463" s="155">
        <f t="shared" si="9"/>
        <v>0</v>
      </c>
    </row>
    <row r="464" spans="1:19" ht="12.75">
      <c r="A464">
        <v>7</v>
      </c>
      <c r="B464">
        <v>26</v>
      </c>
      <c r="C464">
        <v>4</v>
      </c>
      <c r="D464" s="122">
        <v>2004</v>
      </c>
      <c r="E464">
        <v>140</v>
      </c>
      <c r="F464">
        <v>0.2</v>
      </c>
      <c r="G464">
        <v>0.3</v>
      </c>
      <c r="J464">
        <v>0.01</v>
      </c>
      <c r="K464">
        <v>4</v>
      </c>
      <c r="R464" s="155">
        <f t="shared" si="8"/>
        <v>0</v>
      </c>
      <c r="S464" s="155">
        <f t="shared" si="9"/>
        <v>0.3</v>
      </c>
    </row>
    <row r="465" spans="1:19" ht="12.75">
      <c r="A465">
        <v>7</v>
      </c>
      <c r="B465">
        <v>26</v>
      </c>
      <c r="C465">
        <v>4</v>
      </c>
      <c r="D465" s="122">
        <v>2004</v>
      </c>
      <c r="E465">
        <v>140</v>
      </c>
      <c r="F465">
        <v>0.25</v>
      </c>
      <c r="G465">
        <v>0.3</v>
      </c>
      <c r="J465">
        <v>0.01</v>
      </c>
      <c r="K465">
        <v>4</v>
      </c>
      <c r="R465" s="155">
        <f t="shared" si="8"/>
        <v>0</v>
      </c>
      <c r="S465" s="155">
        <f t="shared" si="9"/>
        <v>0.3</v>
      </c>
    </row>
    <row r="466" spans="1:19" ht="12.75">
      <c r="A466">
        <v>7</v>
      </c>
      <c r="B466">
        <v>26</v>
      </c>
      <c r="C466">
        <v>4</v>
      </c>
      <c r="D466" s="122">
        <v>2004</v>
      </c>
      <c r="E466">
        <v>140</v>
      </c>
      <c r="F466">
        <v>0.25</v>
      </c>
      <c r="G466">
        <v>0.3</v>
      </c>
      <c r="J466">
        <v>0.01</v>
      </c>
      <c r="K466">
        <v>4</v>
      </c>
      <c r="R466" s="155">
        <f t="shared" si="8"/>
        <v>0</v>
      </c>
      <c r="S466" s="155">
        <f t="shared" si="9"/>
        <v>0.3</v>
      </c>
    </row>
    <row r="467" spans="1:19" ht="12.75">
      <c r="A467">
        <v>7</v>
      </c>
      <c r="B467">
        <v>26</v>
      </c>
      <c r="C467">
        <v>4</v>
      </c>
      <c r="D467" s="122">
        <v>2004</v>
      </c>
      <c r="E467">
        <v>140</v>
      </c>
      <c r="F467">
        <v>0.2</v>
      </c>
      <c r="G467">
        <v>0.15</v>
      </c>
      <c r="J467">
        <v>0.01</v>
      </c>
      <c r="K467">
        <v>4</v>
      </c>
      <c r="R467" s="155">
        <f t="shared" si="8"/>
        <v>0</v>
      </c>
      <c r="S467" s="155">
        <f t="shared" si="9"/>
        <v>0.15</v>
      </c>
    </row>
    <row r="468" spans="1:19" ht="12.75">
      <c r="A468">
        <v>7</v>
      </c>
      <c r="B468">
        <v>26</v>
      </c>
      <c r="C468">
        <v>4</v>
      </c>
      <c r="D468" s="122">
        <v>2004</v>
      </c>
      <c r="E468">
        <v>140</v>
      </c>
      <c r="F468">
        <v>0.2</v>
      </c>
      <c r="G468">
        <v>0.15</v>
      </c>
      <c r="J468">
        <v>0.01</v>
      </c>
      <c r="K468">
        <v>4</v>
      </c>
      <c r="R468" s="155">
        <f t="shared" si="8"/>
        <v>0</v>
      </c>
      <c r="S468" s="155">
        <f t="shared" si="9"/>
        <v>0.15</v>
      </c>
    </row>
    <row r="469" spans="1:19" ht="12.75">
      <c r="A469">
        <v>7</v>
      </c>
      <c r="B469">
        <v>26</v>
      </c>
      <c r="C469">
        <v>4</v>
      </c>
      <c r="D469" s="122">
        <v>2004</v>
      </c>
      <c r="E469">
        <v>141</v>
      </c>
      <c r="F469">
        <v>0</v>
      </c>
      <c r="G469">
        <v>0.13</v>
      </c>
      <c r="H469">
        <v>0.01</v>
      </c>
      <c r="I469">
        <v>0.01</v>
      </c>
      <c r="J469">
        <v>0.02</v>
      </c>
      <c r="K469">
        <v>4</v>
      </c>
      <c r="R469" s="155">
        <f t="shared" si="8"/>
        <v>0.01</v>
      </c>
      <c r="S469" s="155">
        <f t="shared" si="9"/>
        <v>0.13</v>
      </c>
    </row>
    <row r="470" spans="1:19" ht="12.75">
      <c r="A470">
        <v>7</v>
      </c>
      <c r="B470">
        <v>26</v>
      </c>
      <c r="C470">
        <v>4</v>
      </c>
      <c r="D470" s="122">
        <v>2004</v>
      </c>
      <c r="E470">
        <v>141</v>
      </c>
      <c r="F470">
        <v>0.2</v>
      </c>
      <c r="G470">
        <v>0.25</v>
      </c>
      <c r="J470">
        <v>0.09</v>
      </c>
      <c r="K470">
        <v>4</v>
      </c>
      <c r="R470" s="155">
        <f t="shared" si="8"/>
        <v>0</v>
      </c>
      <c r="S470" s="155">
        <f t="shared" si="9"/>
        <v>0.25</v>
      </c>
    </row>
    <row r="471" spans="1:19" ht="12.75">
      <c r="A471">
        <v>7</v>
      </c>
      <c r="B471">
        <v>26</v>
      </c>
      <c r="C471">
        <v>4</v>
      </c>
      <c r="D471" s="122">
        <v>2004</v>
      </c>
      <c r="E471">
        <v>141</v>
      </c>
      <c r="F471">
        <v>0.1</v>
      </c>
      <c r="G471">
        <v>0.25</v>
      </c>
      <c r="J471">
        <v>0.09</v>
      </c>
      <c r="K471">
        <v>4</v>
      </c>
      <c r="R471" s="155">
        <f t="shared" si="8"/>
        <v>0</v>
      </c>
      <c r="S471" s="155">
        <f t="shared" si="9"/>
        <v>0.25</v>
      </c>
    </row>
    <row r="472" spans="1:19" ht="12.75">
      <c r="A472">
        <v>7</v>
      </c>
      <c r="B472">
        <v>26</v>
      </c>
      <c r="C472">
        <v>4</v>
      </c>
      <c r="D472" s="122">
        <v>2004</v>
      </c>
      <c r="E472">
        <v>141</v>
      </c>
      <c r="F472">
        <v>0.1</v>
      </c>
      <c r="G472">
        <v>0.25</v>
      </c>
      <c r="J472">
        <v>0.09</v>
      </c>
      <c r="K472">
        <v>4</v>
      </c>
      <c r="R472" s="155">
        <f t="shared" si="8"/>
        <v>0</v>
      </c>
      <c r="S472" s="155">
        <f t="shared" si="9"/>
        <v>0.25</v>
      </c>
    </row>
    <row r="473" spans="1:19" ht="12.75">
      <c r="A473">
        <v>7</v>
      </c>
      <c r="B473">
        <v>26</v>
      </c>
      <c r="C473">
        <v>4</v>
      </c>
      <c r="D473" s="122">
        <v>2004</v>
      </c>
      <c r="E473">
        <v>141</v>
      </c>
      <c r="F473">
        <v>0.05</v>
      </c>
      <c r="G473">
        <v>0.2</v>
      </c>
      <c r="H473">
        <v>0</v>
      </c>
      <c r="I473">
        <v>0</v>
      </c>
      <c r="J473">
        <v>0</v>
      </c>
      <c r="K473">
        <v>4</v>
      </c>
      <c r="R473" s="155">
        <f t="shared" si="8"/>
        <v>0</v>
      </c>
      <c r="S473" s="155">
        <f t="shared" si="9"/>
        <v>0.2</v>
      </c>
    </row>
    <row r="474" spans="1:19" ht="12.75">
      <c r="A474">
        <v>7</v>
      </c>
      <c r="B474">
        <v>26</v>
      </c>
      <c r="C474">
        <v>4</v>
      </c>
      <c r="D474" s="122">
        <v>2004</v>
      </c>
      <c r="E474">
        <v>141</v>
      </c>
      <c r="F474">
        <v>0.13</v>
      </c>
      <c r="G474">
        <v>0.25</v>
      </c>
      <c r="H474">
        <v>0</v>
      </c>
      <c r="I474">
        <v>0</v>
      </c>
      <c r="J474">
        <v>0</v>
      </c>
      <c r="K474">
        <v>4</v>
      </c>
      <c r="R474" s="155">
        <f t="shared" si="8"/>
        <v>0</v>
      </c>
      <c r="S474" s="155">
        <f t="shared" si="9"/>
        <v>0.25</v>
      </c>
    </row>
    <row r="475" spans="1:19" ht="12.75">
      <c r="A475">
        <v>7</v>
      </c>
      <c r="B475">
        <v>26</v>
      </c>
      <c r="C475">
        <v>4</v>
      </c>
      <c r="D475" s="122">
        <v>2004</v>
      </c>
      <c r="E475">
        <v>141</v>
      </c>
      <c r="F475">
        <v>0.1</v>
      </c>
      <c r="G475">
        <v>0.23</v>
      </c>
      <c r="H475">
        <v>0</v>
      </c>
      <c r="I475">
        <v>0</v>
      </c>
      <c r="J475">
        <v>0</v>
      </c>
      <c r="K475">
        <v>4</v>
      </c>
      <c r="R475" s="155">
        <f t="shared" si="8"/>
        <v>0</v>
      </c>
      <c r="S475" s="155">
        <f t="shared" si="9"/>
        <v>0.23</v>
      </c>
    </row>
    <row r="476" spans="1:19" ht="12.75">
      <c r="A476">
        <v>7</v>
      </c>
      <c r="B476">
        <v>26</v>
      </c>
      <c r="C476">
        <v>4</v>
      </c>
      <c r="D476" s="122">
        <v>2004</v>
      </c>
      <c r="E476">
        <v>141</v>
      </c>
      <c r="F476">
        <v>0.12</v>
      </c>
      <c r="G476">
        <v>0.25</v>
      </c>
      <c r="H476">
        <v>0</v>
      </c>
      <c r="I476">
        <v>0</v>
      </c>
      <c r="J476">
        <v>0</v>
      </c>
      <c r="K476">
        <v>4</v>
      </c>
      <c r="R476" s="155">
        <f t="shared" si="8"/>
        <v>0</v>
      </c>
      <c r="S476" s="155">
        <f t="shared" si="9"/>
        <v>0.25</v>
      </c>
    </row>
    <row r="477" spans="1:19" ht="12.75">
      <c r="A477">
        <v>7</v>
      </c>
      <c r="B477">
        <v>26</v>
      </c>
      <c r="C477">
        <v>4</v>
      </c>
      <c r="D477" s="122">
        <v>2004</v>
      </c>
      <c r="E477">
        <v>141</v>
      </c>
      <c r="F477">
        <v>0.15</v>
      </c>
      <c r="G477">
        <v>0.23</v>
      </c>
      <c r="H477">
        <v>0</v>
      </c>
      <c r="I477">
        <v>0</v>
      </c>
      <c r="J477">
        <v>0</v>
      </c>
      <c r="K477">
        <v>4</v>
      </c>
      <c r="R477" s="155">
        <f t="shared" si="8"/>
        <v>0</v>
      </c>
      <c r="S477" s="155">
        <f t="shared" si="9"/>
        <v>0.23</v>
      </c>
    </row>
    <row r="478" spans="1:19" ht="12.75">
      <c r="A478">
        <v>7</v>
      </c>
      <c r="B478">
        <v>26</v>
      </c>
      <c r="C478">
        <v>4</v>
      </c>
      <c r="D478" s="122">
        <v>2004</v>
      </c>
      <c r="E478">
        <v>141</v>
      </c>
      <c r="F478">
        <v>0.15</v>
      </c>
      <c r="G478">
        <v>0.2</v>
      </c>
      <c r="H478">
        <v>0</v>
      </c>
      <c r="I478">
        <v>0</v>
      </c>
      <c r="J478">
        <v>0</v>
      </c>
      <c r="K478">
        <v>4</v>
      </c>
      <c r="R478" s="155">
        <f t="shared" si="8"/>
        <v>0</v>
      </c>
      <c r="S478" s="155">
        <f t="shared" si="9"/>
        <v>0.2</v>
      </c>
    </row>
    <row r="479" spans="1:19" ht="12.75">
      <c r="A479">
        <v>7</v>
      </c>
      <c r="B479">
        <v>26</v>
      </c>
      <c r="C479">
        <v>4</v>
      </c>
      <c r="D479" s="122">
        <v>2004</v>
      </c>
      <c r="E479">
        <v>141</v>
      </c>
      <c r="F479">
        <v>0.05</v>
      </c>
      <c r="G479">
        <v>0.1</v>
      </c>
      <c r="H479">
        <v>0</v>
      </c>
      <c r="I479">
        <v>0</v>
      </c>
      <c r="J479">
        <v>0</v>
      </c>
      <c r="K479">
        <v>4</v>
      </c>
      <c r="R479" s="155">
        <f t="shared" si="8"/>
        <v>0</v>
      </c>
      <c r="S479" s="155">
        <f t="shared" si="9"/>
        <v>0.1</v>
      </c>
    </row>
    <row r="480" spans="1:19" ht="12.75">
      <c r="A480">
        <v>7</v>
      </c>
      <c r="B480">
        <v>26</v>
      </c>
      <c r="C480">
        <v>4</v>
      </c>
      <c r="D480" s="122">
        <v>2004</v>
      </c>
      <c r="E480">
        <v>141</v>
      </c>
      <c r="F480">
        <v>0.1</v>
      </c>
      <c r="G480">
        <v>0.15</v>
      </c>
      <c r="H480">
        <v>0</v>
      </c>
      <c r="I480">
        <v>0</v>
      </c>
      <c r="J480">
        <v>0</v>
      </c>
      <c r="K480">
        <v>4</v>
      </c>
      <c r="R480" s="155">
        <f t="shared" si="8"/>
        <v>0</v>
      </c>
      <c r="S480" s="155">
        <f t="shared" si="9"/>
        <v>0.15</v>
      </c>
    </row>
    <row r="481" spans="1:19" ht="12.75">
      <c r="A481">
        <v>7</v>
      </c>
      <c r="B481">
        <v>12</v>
      </c>
      <c r="C481">
        <v>4</v>
      </c>
      <c r="D481" s="122">
        <v>2004</v>
      </c>
      <c r="E481">
        <v>142</v>
      </c>
      <c r="F481">
        <v>0.07</v>
      </c>
      <c r="G481">
        <v>0.07</v>
      </c>
      <c r="H481">
        <v>0</v>
      </c>
      <c r="I481">
        <v>0</v>
      </c>
      <c r="J481">
        <v>0</v>
      </c>
      <c r="K481">
        <v>2</v>
      </c>
      <c r="R481" s="155">
        <f t="shared" si="8"/>
        <v>0</v>
      </c>
      <c r="S481" s="155">
        <f t="shared" si="9"/>
        <v>0.07</v>
      </c>
    </row>
    <row r="482" spans="1:19" ht="12.75">
      <c r="A482">
        <v>7</v>
      </c>
      <c r="B482">
        <v>27</v>
      </c>
      <c r="C482">
        <v>4</v>
      </c>
      <c r="D482" s="122">
        <v>2004</v>
      </c>
      <c r="E482">
        <v>142</v>
      </c>
      <c r="F482">
        <v>0.06</v>
      </c>
      <c r="G482">
        <v>0.15</v>
      </c>
      <c r="H482">
        <v>0.05</v>
      </c>
      <c r="I482">
        <v>0.05</v>
      </c>
      <c r="J482">
        <v>0.09</v>
      </c>
      <c r="K482">
        <v>3</v>
      </c>
      <c r="R482" s="155">
        <f t="shared" si="8"/>
        <v>0.05</v>
      </c>
      <c r="S482" s="155">
        <f t="shared" si="9"/>
        <v>0.15</v>
      </c>
    </row>
    <row r="483" spans="1:19" ht="12.75">
      <c r="A483">
        <v>7</v>
      </c>
      <c r="B483">
        <v>27</v>
      </c>
      <c r="C483">
        <v>4</v>
      </c>
      <c r="D483" s="122">
        <v>2004</v>
      </c>
      <c r="E483">
        <v>142</v>
      </c>
      <c r="F483">
        <v>0.08</v>
      </c>
      <c r="G483">
        <v>0.14</v>
      </c>
      <c r="J483">
        <v>0.06</v>
      </c>
      <c r="K483">
        <v>3</v>
      </c>
      <c r="R483" s="155">
        <f t="shared" si="8"/>
        <v>0</v>
      </c>
      <c r="S483" s="155">
        <f t="shared" si="9"/>
        <v>0.14</v>
      </c>
    </row>
    <row r="484" spans="1:19" ht="12.75">
      <c r="A484">
        <v>7</v>
      </c>
      <c r="B484">
        <v>28</v>
      </c>
      <c r="C484">
        <v>4</v>
      </c>
      <c r="D484" s="122">
        <v>2004</v>
      </c>
      <c r="E484">
        <v>143</v>
      </c>
      <c r="F484">
        <v>0.06</v>
      </c>
      <c r="G484">
        <v>0.06</v>
      </c>
      <c r="J484">
        <v>0.03</v>
      </c>
      <c r="K484">
        <v>1</v>
      </c>
      <c r="R484" s="155">
        <f t="shared" si="8"/>
        <v>0</v>
      </c>
      <c r="S484" s="155">
        <f t="shared" si="9"/>
        <v>0.06</v>
      </c>
    </row>
    <row r="485" spans="1:19" ht="12.75">
      <c r="A485">
        <v>7</v>
      </c>
      <c r="B485">
        <v>28</v>
      </c>
      <c r="C485">
        <v>4</v>
      </c>
      <c r="D485" s="122">
        <v>2004</v>
      </c>
      <c r="E485">
        <v>144</v>
      </c>
      <c r="F485">
        <v>0.17</v>
      </c>
      <c r="G485">
        <v>0.2</v>
      </c>
      <c r="J485">
        <v>0.08</v>
      </c>
      <c r="K485">
        <v>4</v>
      </c>
      <c r="R485" s="155">
        <f t="shared" si="8"/>
        <v>0</v>
      </c>
      <c r="S485" s="155">
        <f t="shared" si="9"/>
        <v>0.2</v>
      </c>
    </row>
    <row r="486" spans="1:19" ht="12.75">
      <c r="A486">
        <v>7</v>
      </c>
      <c r="B486">
        <v>28</v>
      </c>
      <c r="C486">
        <v>4</v>
      </c>
      <c r="D486" s="122">
        <v>2004</v>
      </c>
      <c r="E486">
        <v>144</v>
      </c>
      <c r="F486">
        <v>0.29</v>
      </c>
      <c r="G486">
        <v>0.32</v>
      </c>
      <c r="H486">
        <v>0</v>
      </c>
      <c r="I486">
        <v>0</v>
      </c>
      <c r="J486">
        <v>0</v>
      </c>
      <c r="K486">
        <v>4</v>
      </c>
      <c r="R486" s="155">
        <f t="shared" si="8"/>
        <v>0</v>
      </c>
      <c r="S486" s="155">
        <f t="shared" si="9"/>
        <v>0.32</v>
      </c>
    </row>
    <row r="487" spans="1:19" ht="12.75">
      <c r="A487">
        <v>7</v>
      </c>
      <c r="B487">
        <v>28</v>
      </c>
      <c r="C487">
        <v>4</v>
      </c>
      <c r="D487" s="122">
        <v>2004</v>
      </c>
      <c r="E487">
        <v>144</v>
      </c>
      <c r="F487">
        <v>0.27</v>
      </c>
      <c r="G487">
        <v>0.3</v>
      </c>
      <c r="H487">
        <v>0</v>
      </c>
      <c r="I487">
        <v>0</v>
      </c>
      <c r="J487">
        <v>0</v>
      </c>
      <c r="K487">
        <v>4</v>
      </c>
      <c r="R487" s="155">
        <f t="shared" si="8"/>
        <v>0</v>
      </c>
      <c r="S487" s="155">
        <f t="shared" si="9"/>
        <v>0.3</v>
      </c>
    </row>
    <row r="488" spans="1:19" ht="12.75">
      <c r="A488">
        <v>7</v>
      </c>
      <c r="B488">
        <v>28</v>
      </c>
      <c r="C488">
        <v>4</v>
      </c>
      <c r="D488" s="122">
        <v>2004</v>
      </c>
      <c r="E488">
        <v>145</v>
      </c>
      <c r="F488">
        <v>0.05</v>
      </c>
      <c r="G488">
        <v>0.11</v>
      </c>
      <c r="J488">
        <v>0</v>
      </c>
      <c r="K488">
        <v>4</v>
      </c>
      <c r="R488" s="155">
        <f t="shared" si="8"/>
        <v>0</v>
      </c>
      <c r="S488" s="155">
        <f t="shared" si="9"/>
        <v>0.11</v>
      </c>
    </row>
    <row r="489" spans="1:19" ht="12.75">
      <c r="A489">
        <v>7</v>
      </c>
      <c r="B489">
        <v>28</v>
      </c>
      <c r="C489">
        <v>4</v>
      </c>
      <c r="D489" s="122">
        <v>2004</v>
      </c>
      <c r="E489">
        <v>145</v>
      </c>
      <c r="F489">
        <v>0.1</v>
      </c>
      <c r="G489">
        <v>0.15</v>
      </c>
      <c r="J489">
        <v>0</v>
      </c>
      <c r="K489">
        <v>4</v>
      </c>
      <c r="R489" s="155">
        <f t="shared" si="8"/>
        <v>0</v>
      </c>
      <c r="S489" s="155">
        <f t="shared" si="9"/>
        <v>0.15</v>
      </c>
    </row>
    <row r="490" spans="1:19" ht="12.75">
      <c r="A490">
        <v>7</v>
      </c>
      <c r="B490">
        <v>28</v>
      </c>
      <c r="C490">
        <v>4</v>
      </c>
      <c r="D490" s="122">
        <v>2004</v>
      </c>
      <c r="E490">
        <v>145</v>
      </c>
      <c r="F490">
        <v>0.1</v>
      </c>
      <c r="G490">
        <v>0.15</v>
      </c>
      <c r="J490">
        <v>0</v>
      </c>
      <c r="K490">
        <v>4</v>
      </c>
      <c r="R490" s="155">
        <f t="shared" si="8"/>
        <v>0</v>
      </c>
      <c r="S490" s="155">
        <f t="shared" si="9"/>
        <v>0.15</v>
      </c>
    </row>
    <row r="491" spans="1:19" ht="12.75">
      <c r="A491">
        <v>7</v>
      </c>
      <c r="B491">
        <v>28</v>
      </c>
      <c r="C491">
        <v>4</v>
      </c>
      <c r="D491" s="122">
        <v>2004</v>
      </c>
      <c r="E491">
        <v>145</v>
      </c>
      <c r="F491">
        <v>0.15</v>
      </c>
      <c r="G491">
        <v>0.18</v>
      </c>
      <c r="J491">
        <v>0</v>
      </c>
      <c r="K491">
        <v>4</v>
      </c>
      <c r="R491" s="155">
        <f t="shared" si="8"/>
        <v>0</v>
      </c>
      <c r="S491" s="155">
        <f t="shared" si="9"/>
        <v>0.18</v>
      </c>
    </row>
    <row r="492" spans="1:19" ht="12.75">
      <c r="A492">
        <v>7</v>
      </c>
      <c r="B492">
        <v>28</v>
      </c>
      <c r="C492">
        <v>4</v>
      </c>
      <c r="D492" s="122">
        <v>2004</v>
      </c>
      <c r="E492">
        <v>145</v>
      </c>
      <c r="F492">
        <v>0.15</v>
      </c>
      <c r="G492">
        <v>0.2</v>
      </c>
      <c r="J492">
        <v>0</v>
      </c>
      <c r="K492">
        <v>4</v>
      </c>
      <c r="R492" s="155">
        <f t="shared" si="8"/>
        <v>0</v>
      </c>
      <c r="S492" s="155">
        <f t="shared" si="9"/>
        <v>0.2</v>
      </c>
    </row>
    <row r="493" spans="1:19" ht="12.75">
      <c r="A493">
        <v>7</v>
      </c>
      <c r="B493">
        <v>28</v>
      </c>
      <c r="C493">
        <v>4</v>
      </c>
      <c r="D493" s="122">
        <v>2004</v>
      </c>
      <c r="E493">
        <v>146</v>
      </c>
      <c r="F493">
        <v>0.14</v>
      </c>
      <c r="G493">
        <v>0.17</v>
      </c>
      <c r="H493">
        <v>0.02</v>
      </c>
      <c r="I493">
        <v>0.03</v>
      </c>
      <c r="J493">
        <v>0.06</v>
      </c>
      <c r="K493">
        <v>4</v>
      </c>
      <c r="R493" s="155">
        <f t="shared" si="8"/>
        <v>0.03</v>
      </c>
      <c r="S493" s="155">
        <f t="shared" si="9"/>
        <v>0.17</v>
      </c>
    </row>
    <row r="494" spans="1:19" ht="12.75">
      <c r="A494">
        <v>7</v>
      </c>
      <c r="B494">
        <v>28</v>
      </c>
      <c r="C494">
        <v>4</v>
      </c>
      <c r="D494" s="122">
        <v>2004</v>
      </c>
      <c r="E494">
        <v>146</v>
      </c>
      <c r="F494">
        <v>0.14</v>
      </c>
      <c r="G494">
        <v>0.17</v>
      </c>
      <c r="H494">
        <v>0.03</v>
      </c>
      <c r="I494">
        <v>0.03</v>
      </c>
      <c r="J494">
        <v>0.06</v>
      </c>
      <c r="K494">
        <v>4</v>
      </c>
      <c r="R494" s="155">
        <f t="shared" si="8"/>
        <v>0.03</v>
      </c>
      <c r="S494" s="155">
        <f t="shared" si="9"/>
        <v>0.17</v>
      </c>
    </row>
    <row r="495" spans="1:19" ht="12.75">
      <c r="A495">
        <v>7</v>
      </c>
      <c r="B495">
        <v>28</v>
      </c>
      <c r="C495">
        <v>4</v>
      </c>
      <c r="D495" s="122">
        <v>2004</v>
      </c>
      <c r="E495">
        <v>146</v>
      </c>
      <c r="F495">
        <v>0.12</v>
      </c>
      <c r="G495">
        <v>0.15</v>
      </c>
      <c r="J495">
        <v>0.12</v>
      </c>
      <c r="K495">
        <v>3</v>
      </c>
      <c r="R495" s="155">
        <f t="shared" si="8"/>
        <v>0</v>
      </c>
      <c r="S495" s="155">
        <f t="shared" si="9"/>
        <v>0.15</v>
      </c>
    </row>
    <row r="496" spans="1:19" ht="12.75">
      <c r="A496">
        <v>7</v>
      </c>
      <c r="B496">
        <v>28</v>
      </c>
      <c r="C496">
        <v>4</v>
      </c>
      <c r="D496" s="122">
        <v>2004</v>
      </c>
      <c r="E496">
        <v>146</v>
      </c>
      <c r="F496">
        <v>0.14</v>
      </c>
      <c r="G496">
        <v>0.17</v>
      </c>
      <c r="J496">
        <v>0.09</v>
      </c>
      <c r="K496">
        <v>3</v>
      </c>
      <c r="R496" s="155">
        <f t="shared" si="8"/>
        <v>0</v>
      </c>
      <c r="S496" s="155">
        <f t="shared" si="9"/>
        <v>0.17</v>
      </c>
    </row>
    <row r="497" spans="1:19" ht="12.75">
      <c r="A497">
        <v>7</v>
      </c>
      <c r="B497">
        <v>28</v>
      </c>
      <c r="C497">
        <v>4</v>
      </c>
      <c r="D497" s="122">
        <v>2004</v>
      </c>
      <c r="E497">
        <v>146</v>
      </c>
      <c r="F497">
        <v>0.15</v>
      </c>
      <c r="G497">
        <v>0.27</v>
      </c>
      <c r="J497">
        <v>0.05</v>
      </c>
      <c r="K497">
        <v>3</v>
      </c>
      <c r="R497" s="155">
        <f t="shared" si="8"/>
        <v>0</v>
      </c>
      <c r="S497" s="155">
        <f t="shared" si="9"/>
        <v>0.27</v>
      </c>
    </row>
    <row r="498" spans="1:19" ht="12.75">
      <c r="A498">
        <v>7</v>
      </c>
      <c r="B498">
        <v>29</v>
      </c>
      <c r="C498">
        <v>4</v>
      </c>
      <c r="D498" s="122">
        <v>2004</v>
      </c>
      <c r="E498">
        <v>147</v>
      </c>
      <c r="F498">
        <v>0.08</v>
      </c>
      <c r="G498">
        <v>0.15</v>
      </c>
      <c r="H498">
        <v>0</v>
      </c>
      <c r="I498">
        <v>0</v>
      </c>
      <c r="J498">
        <v>0</v>
      </c>
      <c r="K498">
        <v>4</v>
      </c>
      <c r="R498" s="155">
        <f t="shared" si="8"/>
        <v>0</v>
      </c>
      <c r="S498" s="155">
        <f t="shared" si="9"/>
        <v>0.15</v>
      </c>
    </row>
    <row r="499" spans="1:19" ht="12.75">
      <c r="A499">
        <v>7</v>
      </c>
      <c r="B499">
        <v>29</v>
      </c>
      <c r="C499">
        <v>4</v>
      </c>
      <c r="D499" s="122">
        <v>2004</v>
      </c>
      <c r="E499">
        <v>148</v>
      </c>
      <c r="F499">
        <v>0.05</v>
      </c>
      <c r="G499">
        <v>0.15</v>
      </c>
      <c r="H499">
        <v>0.05</v>
      </c>
      <c r="I499">
        <v>0.05</v>
      </c>
      <c r="J499">
        <v>0.09</v>
      </c>
      <c r="K499">
        <v>4</v>
      </c>
      <c r="R499" s="155">
        <f t="shared" si="8"/>
        <v>0.05</v>
      </c>
      <c r="S499" s="155">
        <f t="shared" si="9"/>
        <v>0.15</v>
      </c>
    </row>
    <row r="500" spans="1:19" ht="12.75">
      <c r="A500">
        <v>7</v>
      </c>
      <c r="B500">
        <v>29</v>
      </c>
      <c r="C500">
        <v>4</v>
      </c>
      <c r="D500" s="122">
        <v>2004</v>
      </c>
      <c r="E500">
        <v>148</v>
      </c>
      <c r="F500">
        <v>0.06</v>
      </c>
      <c r="G500">
        <v>0.09</v>
      </c>
      <c r="H500">
        <v>0.03</v>
      </c>
      <c r="I500">
        <v>0.03</v>
      </c>
      <c r="J500">
        <v>0.06</v>
      </c>
      <c r="K500">
        <v>4</v>
      </c>
      <c r="R500" s="155">
        <f t="shared" si="8"/>
        <v>0.03</v>
      </c>
      <c r="S500" s="155">
        <f t="shared" si="9"/>
        <v>0.09</v>
      </c>
    </row>
    <row r="501" spans="1:19" ht="12.75">
      <c r="A501">
        <v>7</v>
      </c>
      <c r="B501">
        <v>29</v>
      </c>
      <c r="C501">
        <v>4</v>
      </c>
      <c r="D501" s="122">
        <v>2004</v>
      </c>
      <c r="E501">
        <v>148.12</v>
      </c>
      <c r="F501">
        <v>0.12</v>
      </c>
      <c r="G501">
        <v>0.18</v>
      </c>
      <c r="J501">
        <v>0.06</v>
      </c>
      <c r="K501">
        <v>4</v>
      </c>
      <c r="R501" s="155">
        <f t="shared" si="8"/>
        <v>0</v>
      </c>
      <c r="S501" s="155">
        <f t="shared" si="9"/>
        <v>0.18</v>
      </c>
    </row>
    <row r="504" spans="1:2" ht="12.75">
      <c r="A504" t="s">
        <v>528</v>
      </c>
      <c r="B504" t="s">
        <v>546</v>
      </c>
    </row>
    <row r="505" spans="1:2" ht="12.75">
      <c r="A505" t="s">
        <v>522</v>
      </c>
      <c r="B505" t="s">
        <v>530</v>
      </c>
    </row>
    <row r="506" spans="1:2" ht="12.75">
      <c r="A506" t="s">
        <v>523</v>
      </c>
      <c r="B506" t="s">
        <v>531</v>
      </c>
    </row>
    <row r="507" spans="1:2" ht="12.75">
      <c r="A507" t="s">
        <v>524</v>
      </c>
      <c r="B507" t="s">
        <v>532</v>
      </c>
    </row>
    <row r="510" spans="1:2" ht="12.75">
      <c r="A510" s="116"/>
      <c r="B510" t="s">
        <v>504</v>
      </c>
    </row>
    <row r="511" spans="1:8" ht="12.75">
      <c r="A511" s="116" t="s">
        <v>493</v>
      </c>
      <c r="B511" t="s">
        <v>618</v>
      </c>
      <c r="C511" t="s">
        <v>547</v>
      </c>
      <c r="D511" t="s">
        <v>533</v>
      </c>
      <c r="E511" t="s">
        <v>534</v>
      </c>
      <c r="F511" t="s">
        <v>548</v>
      </c>
      <c r="H511" t="s">
        <v>538</v>
      </c>
    </row>
    <row r="512" spans="1:8" ht="12.75">
      <c r="A512" s="116">
        <v>2</v>
      </c>
      <c r="B512">
        <f>CONVERT(A512,"cm","m")</f>
        <v>0.02</v>
      </c>
      <c r="C512">
        <f aca="true" t="array" ref="C512:C538">FREQUENCY($I2:$I29,$B512:$B538)</f>
        <v>9</v>
      </c>
      <c r="D512">
        <f aca="true" t="array" ref="D512:D538">FREQUENCY($I30:$I89,$B512:$B538)</f>
        <v>51</v>
      </c>
      <c r="E512">
        <f aca="true" t="array" ref="E512:E538">FREQUENCY($I90:$I138,$B512:$B538)</f>
        <v>21</v>
      </c>
      <c r="F512">
        <f aca="true" t="array" ref="F512:F538">FREQUENCY($I388:$I501,$B512:$B538)</f>
        <v>42</v>
      </c>
      <c r="H512">
        <f aca="true" t="shared" si="10" ref="H512:H538">SUM(C512:F512)</f>
        <v>123</v>
      </c>
    </row>
    <row r="513" spans="1:8" ht="12.75">
      <c r="A513" s="116">
        <v>4</v>
      </c>
      <c r="B513">
        <f>CONVERT(A513,"cm","m")</f>
        <v>0.04</v>
      </c>
      <c r="C513">
        <v>4</v>
      </c>
      <c r="D513">
        <v>2</v>
      </c>
      <c r="E513">
        <v>0</v>
      </c>
      <c r="F513">
        <v>9</v>
      </c>
      <c r="H513">
        <f t="shared" si="10"/>
        <v>15</v>
      </c>
    </row>
    <row r="514" spans="1:8" ht="12.75">
      <c r="A514" s="116">
        <v>6</v>
      </c>
      <c r="B514">
        <f>CONVERT(A514,"cm","m")</f>
        <v>0.06</v>
      </c>
      <c r="C514">
        <v>7</v>
      </c>
      <c r="D514">
        <v>6</v>
      </c>
      <c r="E514">
        <v>0</v>
      </c>
      <c r="F514">
        <v>8</v>
      </c>
      <c r="H514">
        <f t="shared" si="10"/>
        <v>21</v>
      </c>
    </row>
    <row r="515" spans="1:8" ht="12.75">
      <c r="A515" s="116">
        <v>8</v>
      </c>
      <c r="B515">
        <f>CONVERT(A515,"cm","m")</f>
        <v>0.08</v>
      </c>
      <c r="C515">
        <v>1</v>
      </c>
      <c r="D515">
        <v>0</v>
      </c>
      <c r="E515">
        <v>0</v>
      </c>
      <c r="F515">
        <v>11</v>
      </c>
      <c r="H515">
        <f t="shared" si="10"/>
        <v>12</v>
      </c>
    </row>
    <row r="516" spans="1:8" ht="12.75">
      <c r="A516" s="116">
        <v>10</v>
      </c>
      <c r="B516">
        <f>CONVERT(A516,"cm","m")</f>
        <v>0.1</v>
      </c>
      <c r="C516">
        <v>0</v>
      </c>
      <c r="D516">
        <v>0</v>
      </c>
      <c r="E516">
        <v>2</v>
      </c>
      <c r="F516">
        <v>2</v>
      </c>
      <c r="H516">
        <f t="shared" si="10"/>
        <v>4</v>
      </c>
    </row>
    <row r="517" spans="1:8" ht="12.75">
      <c r="A517" s="116">
        <v>12</v>
      </c>
      <c r="B517">
        <f>CONVERT(A517,"cm","m")</f>
        <v>0.12</v>
      </c>
      <c r="C517">
        <v>2</v>
      </c>
      <c r="D517">
        <v>0</v>
      </c>
      <c r="E517">
        <v>2</v>
      </c>
      <c r="F517">
        <v>2</v>
      </c>
      <c r="H517">
        <f t="shared" si="10"/>
        <v>6</v>
      </c>
    </row>
    <row r="518" spans="1:8" ht="12.75">
      <c r="A518" s="116">
        <v>14</v>
      </c>
      <c r="B518">
        <f>CONVERT(A518,"cm","m")</f>
        <v>0.14</v>
      </c>
      <c r="C518">
        <v>2</v>
      </c>
      <c r="D518">
        <v>0</v>
      </c>
      <c r="E518">
        <v>0</v>
      </c>
      <c r="F518">
        <v>5</v>
      </c>
      <c r="H518">
        <f t="shared" si="10"/>
        <v>7</v>
      </c>
    </row>
    <row r="519" spans="1:8" ht="12.75">
      <c r="A519" s="116">
        <v>16</v>
      </c>
      <c r="B519">
        <f>CONVERT(A519,"cm","m")</f>
        <v>0.16</v>
      </c>
      <c r="C519">
        <v>0</v>
      </c>
      <c r="D519">
        <v>0</v>
      </c>
      <c r="E519">
        <v>1</v>
      </c>
      <c r="F519">
        <v>1</v>
      </c>
      <c r="H519">
        <f t="shared" si="10"/>
        <v>2</v>
      </c>
    </row>
    <row r="520" spans="1:8" ht="12.75">
      <c r="A520" s="116">
        <v>18</v>
      </c>
      <c r="B520">
        <f>CONVERT(A520,"cm","m")</f>
        <v>0.18</v>
      </c>
      <c r="C520">
        <v>0</v>
      </c>
      <c r="D520">
        <v>0</v>
      </c>
      <c r="E520">
        <v>1</v>
      </c>
      <c r="F520">
        <v>0</v>
      </c>
      <c r="H520">
        <f t="shared" si="10"/>
        <v>1</v>
      </c>
    </row>
    <row r="521" spans="1:8" ht="12.75">
      <c r="A521" s="116">
        <v>20</v>
      </c>
      <c r="B521">
        <f>CONVERT(A521,"cm","m")</f>
        <v>0.2</v>
      </c>
      <c r="C521">
        <v>0</v>
      </c>
      <c r="D521">
        <v>0</v>
      </c>
      <c r="E521">
        <v>0</v>
      </c>
      <c r="F521">
        <v>0</v>
      </c>
      <c r="H521">
        <f t="shared" si="10"/>
        <v>0</v>
      </c>
    </row>
    <row r="522" spans="1:8" ht="12.75">
      <c r="A522" s="116">
        <v>22</v>
      </c>
      <c r="B522">
        <f>CONVERT(A522,"cm","m")</f>
        <v>0.22</v>
      </c>
      <c r="C522">
        <v>0</v>
      </c>
      <c r="D522">
        <v>0</v>
      </c>
      <c r="E522">
        <v>0</v>
      </c>
      <c r="F522">
        <v>0</v>
      </c>
      <c r="H522">
        <f t="shared" si="10"/>
        <v>0</v>
      </c>
    </row>
    <row r="523" spans="1:8" ht="12.75">
      <c r="A523" s="116">
        <v>24</v>
      </c>
      <c r="B523">
        <f>CONVERT(A523,"cm","m")</f>
        <v>0.24</v>
      </c>
      <c r="C523">
        <v>0</v>
      </c>
      <c r="D523">
        <v>0</v>
      </c>
      <c r="E523">
        <v>0</v>
      </c>
      <c r="F523">
        <v>0</v>
      </c>
      <c r="H523">
        <f t="shared" si="10"/>
        <v>0</v>
      </c>
    </row>
    <row r="524" spans="1:8" ht="12.75">
      <c r="A524" s="116">
        <v>26</v>
      </c>
      <c r="B524">
        <f>CONVERT(A524,"cm","m")</f>
        <v>0.26</v>
      </c>
      <c r="C524">
        <v>1</v>
      </c>
      <c r="D524">
        <v>0</v>
      </c>
      <c r="E524">
        <v>0</v>
      </c>
      <c r="F524">
        <v>0</v>
      </c>
      <c r="H524">
        <f t="shared" si="10"/>
        <v>1</v>
      </c>
    </row>
    <row r="525" spans="1:8" ht="12.75">
      <c r="A525" s="116">
        <v>28</v>
      </c>
      <c r="B525">
        <f>CONVERT(A525,"cm","m")</f>
        <v>0.28</v>
      </c>
      <c r="C525">
        <v>0</v>
      </c>
      <c r="D525">
        <v>0</v>
      </c>
      <c r="E525">
        <v>0</v>
      </c>
      <c r="F525">
        <v>0</v>
      </c>
      <c r="H525">
        <f t="shared" si="10"/>
        <v>0</v>
      </c>
    </row>
    <row r="526" spans="1:8" ht="12.75">
      <c r="A526" s="116">
        <v>30</v>
      </c>
      <c r="B526">
        <f>CONVERT(A526,"cm","m")</f>
        <v>0.3</v>
      </c>
      <c r="C526">
        <v>0</v>
      </c>
      <c r="D526">
        <v>0</v>
      </c>
      <c r="E526">
        <v>0</v>
      </c>
      <c r="F526">
        <v>0</v>
      </c>
      <c r="H526">
        <f t="shared" si="10"/>
        <v>0</v>
      </c>
    </row>
    <row r="527" spans="1:8" ht="12.75">
      <c r="A527" s="116">
        <v>32</v>
      </c>
      <c r="B527">
        <f>CONVERT(A527,"cm","m")</f>
        <v>0.32</v>
      </c>
      <c r="C527">
        <v>0</v>
      </c>
      <c r="D527">
        <v>0</v>
      </c>
      <c r="E527">
        <v>0</v>
      </c>
      <c r="F527">
        <v>0</v>
      </c>
      <c r="H527">
        <f t="shared" si="10"/>
        <v>0</v>
      </c>
    </row>
    <row r="528" spans="1:8" ht="12.75">
      <c r="A528" s="116">
        <v>34</v>
      </c>
      <c r="B528">
        <f>CONVERT(A528,"cm","m")</f>
        <v>0.34</v>
      </c>
      <c r="C528">
        <v>0</v>
      </c>
      <c r="D528">
        <v>0</v>
      </c>
      <c r="E528">
        <v>0</v>
      </c>
      <c r="F528">
        <v>0</v>
      </c>
      <c r="H528">
        <f t="shared" si="10"/>
        <v>0</v>
      </c>
    </row>
    <row r="529" spans="1:8" ht="12.75">
      <c r="A529" s="116">
        <v>36</v>
      </c>
      <c r="B529">
        <f>CONVERT(A529,"cm","m")</f>
        <v>0.36</v>
      </c>
      <c r="C529">
        <v>0</v>
      </c>
      <c r="D529">
        <v>0</v>
      </c>
      <c r="E529">
        <v>0</v>
      </c>
      <c r="F529">
        <v>0</v>
      </c>
      <c r="H529">
        <f t="shared" si="10"/>
        <v>0</v>
      </c>
    </row>
    <row r="530" spans="1:8" ht="12.75">
      <c r="A530" s="116">
        <v>38</v>
      </c>
      <c r="B530">
        <f>CONVERT(A530,"cm","m")</f>
        <v>0.38</v>
      </c>
      <c r="C530">
        <v>0</v>
      </c>
      <c r="D530">
        <v>0</v>
      </c>
      <c r="E530">
        <v>0</v>
      </c>
      <c r="F530">
        <v>0</v>
      </c>
      <c r="H530">
        <f t="shared" si="10"/>
        <v>0</v>
      </c>
    </row>
    <row r="531" spans="1:8" ht="12.75">
      <c r="A531" s="116">
        <v>40</v>
      </c>
      <c r="B531">
        <f>CONVERT(A531,"cm","m")</f>
        <v>0.4</v>
      </c>
      <c r="C531">
        <v>0</v>
      </c>
      <c r="D531">
        <v>0</v>
      </c>
      <c r="E531">
        <v>0</v>
      </c>
      <c r="F531">
        <v>0</v>
      </c>
      <c r="H531">
        <f t="shared" si="10"/>
        <v>0</v>
      </c>
    </row>
    <row r="532" spans="1:8" ht="12.75">
      <c r="A532" s="116">
        <v>42</v>
      </c>
      <c r="B532">
        <f>CONVERT(A532,"cm","m")</f>
        <v>0.42</v>
      </c>
      <c r="C532">
        <v>0</v>
      </c>
      <c r="D532">
        <v>0</v>
      </c>
      <c r="E532">
        <v>0</v>
      </c>
      <c r="F532">
        <v>0</v>
      </c>
      <c r="H532">
        <f t="shared" si="10"/>
        <v>0</v>
      </c>
    </row>
    <row r="533" spans="1:8" ht="12.75">
      <c r="A533" s="116">
        <v>44</v>
      </c>
      <c r="B533">
        <f>CONVERT(A533,"cm","m")</f>
        <v>0.44</v>
      </c>
      <c r="C533">
        <v>0</v>
      </c>
      <c r="D533">
        <v>0</v>
      </c>
      <c r="E533">
        <v>0</v>
      </c>
      <c r="F533">
        <v>0</v>
      </c>
      <c r="H533">
        <f t="shared" si="10"/>
        <v>0</v>
      </c>
    </row>
    <row r="534" spans="1:8" ht="12.75">
      <c r="A534" s="116">
        <v>46</v>
      </c>
      <c r="B534">
        <f>CONVERT(A534,"cm","m")</f>
        <v>0.46</v>
      </c>
      <c r="C534">
        <v>0</v>
      </c>
      <c r="D534">
        <v>0</v>
      </c>
      <c r="E534">
        <v>0</v>
      </c>
      <c r="F534">
        <v>0</v>
      </c>
      <c r="H534">
        <f t="shared" si="10"/>
        <v>0</v>
      </c>
    </row>
    <row r="535" spans="1:8" ht="12.75">
      <c r="A535" s="116">
        <v>48</v>
      </c>
      <c r="B535">
        <f>CONVERT(A535,"cm","m")</f>
        <v>0.48</v>
      </c>
      <c r="C535">
        <v>0</v>
      </c>
      <c r="D535">
        <v>0</v>
      </c>
      <c r="E535">
        <v>0</v>
      </c>
      <c r="F535">
        <v>0</v>
      </c>
      <c r="H535">
        <f t="shared" si="10"/>
        <v>0</v>
      </c>
    </row>
    <row r="536" spans="1:8" ht="12.75">
      <c r="A536" s="116">
        <v>50</v>
      </c>
      <c r="B536">
        <f>CONVERT(A536,"cm","m")</f>
        <v>0.5</v>
      </c>
      <c r="C536">
        <v>0</v>
      </c>
      <c r="D536">
        <v>0</v>
      </c>
      <c r="E536">
        <v>0</v>
      </c>
      <c r="F536">
        <v>0</v>
      </c>
      <c r="H536">
        <f t="shared" si="10"/>
        <v>0</v>
      </c>
    </row>
    <row r="537" spans="1:8" ht="12.75">
      <c r="A537" s="116">
        <v>52</v>
      </c>
      <c r="B537">
        <f>CONVERT(A537,"cm","m")</f>
        <v>0.52</v>
      </c>
      <c r="C537">
        <v>0</v>
      </c>
      <c r="D537">
        <v>0</v>
      </c>
      <c r="E537">
        <v>0</v>
      </c>
      <c r="F537">
        <v>0</v>
      </c>
      <c r="H537">
        <f t="shared" si="10"/>
        <v>0</v>
      </c>
    </row>
    <row r="538" spans="1:8" ht="12.75">
      <c r="A538" s="116">
        <v>54</v>
      </c>
      <c r="B538">
        <f>CONVERT(A538,"cm","m")</f>
        <v>0.54</v>
      </c>
      <c r="C538">
        <v>0</v>
      </c>
      <c r="D538">
        <v>0</v>
      </c>
      <c r="E538">
        <v>0</v>
      </c>
      <c r="F538">
        <v>0</v>
      </c>
      <c r="H538">
        <f t="shared" si="10"/>
        <v>0</v>
      </c>
    </row>
    <row r="539" ht="12.75">
      <c r="A539" s="116"/>
    </row>
    <row r="540" spans="1:2" ht="12.75">
      <c r="A540" s="116"/>
      <c r="B540" t="s">
        <v>506</v>
      </c>
    </row>
    <row r="541" spans="1:8" ht="12.75">
      <c r="A541" s="116" t="s">
        <v>497</v>
      </c>
      <c r="B541" t="s">
        <v>618</v>
      </c>
      <c r="C541" t="s">
        <v>547</v>
      </c>
      <c r="D541" t="s">
        <v>533</v>
      </c>
      <c r="E541" t="s">
        <v>534</v>
      </c>
      <c r="F541" t="s">
        <v>548</v>
      </c>
      <c r="H541" t="s">
        <v>538</v>
      </c>
    </row>
    <row r="542" spans="1:8" ht="12.75">
      <c r="A542" s="116">
        <v>5</v>
      </c>
      <c r="B542">
        <f>CONVERT(A542,"cm","m")</f>
        <v>0.05</v>
      </c>
      <c r="C542">
        <f aca="true" t="array" ref="C542:C568">FREQUENCY($G2:$G29,$B542:$B568)</f>
        <v>0</v>
      </c>
      <c r="D542">
        <f aca="true" t="array" ref="D542:D568">FREQUENCY($G30:$G89,$B542:$B568)</f>
        <v>10</v>
      </c>
      <c r="E542">
        <f aca="true" t="array" ref="E542:E568">FREQUENCY($G90:$G138,$B542:$B568)</f>
        <v>0</v>
      </c>
      <c r="F542">
        <f aca="true" t="array" ref="F542:F568">FREQUENCY($G388:$G501,$B542:$B568)</f>
        <v>1</v>
      </c>
      <c r="H542">
        <f aca="true" t="shared" si="11" ref="H542:H568">SUM(C542:F542)</f>
        <v>11</v>
      </c>
    </row>
    <row r="543" spans="1:8" ht="12.75">
      <c r="A543" s="116">
        <v>10</v>
      </c>
      <c r="B543">
        <f>CONVERT(A543,"cm","m")</f>
        <v>0.1</v>
      </c>
      <c r="C543">
        <v>0</v>
      </c>
      <c r="D543">
        <v>8</v>
      </c>
      <c r="E543">
        <v>7</v>
      </c>
      <c r="F543">
        <v>7</v>
      </c>
      <c r="H543">
        <f t="shared" si="11"/>
        <v>22</v>
      </c>
    </row>
    <row r="544" spans="1:8" ht="12.75">
      <c r="A544" s="116">
        <v>15</v>
      </c>
      <c r="B544">
        <f>CONVERT(A544,"cm","m")</f>
        <v>0.15</v>
      </c>
      <c r="C544">
        <v>0</v>
      </c>
      <c r="D544">
        <v>20</v>
      </c>
      <c r="E544">
        <v>7</v>
      </c>
      <c r="F544">
        <v>34</v>
      </c>
      <c r="H544">
        <f t="shared" si="11"/>
        <v>61</v>
      </c>
    </row>
    <row r="545" spans="1:8" ht="12.75">
      <c r="A545" s="116">
        <v>20</v>
      </c>
      <c r="B545">
        <f>CONVERT(A545,"cm","m")</f>
        <v>0.2</v>
      </c>
      <c r="C545">
        <v>0</v>
      </c>
      <c r="D545">
        <v>4</v>
      </c>
      <c r="E545">
        <v>1</v>
      </c>
      <c r="F545">
        <v>24</v>
      </c>
      <c r="H545">
        <f t="shared" si="11"/>
        <v>29</v>
      </c>
    </row>
    <row r="546" spans="1:8" ht="12.75">
      <c r="A546" s="116">
        <v>25</v>
      </c>
      <c r="B546">
        <f>CONVERT(A546,"cm","m")</f>
        <v>0.25</v>
      </c>
      <c r="C546">
        <v>0</v>
      </c>
      <c r="D546">
        <v>8</v>
      </c>
      <c r="E546">
        <v>7</v>
      </c>
      <c r="F546">
        <v>28</v>
      </c>
      <c r="H546">
        <f t="shared" si="11"/>
        <v>43</v>
      </c>
    </row>
    <row r="547" spans="1:8" ht="12.75">
      <c r="A547" s="116">
        <v>30</v>
      </c>
      <c r="B547">
        <f>CONVERT(A547,"cm","m")</f>
        <v>0.3</v>
      </c>
      <c r="C547">
        <v>0</v>
      </c>
      <c r="D547">
        <v>0</v>
      </c>
      <c r="E547">
        <v>0</v>
      </c>
      <c r="F547">
        <v>15</v>
      </c>
      <c r="H547">
        <f t="shared" si="11"/>
        <v>15</v>
      </c>
    </row>
    <row r="548" spans="1:8" ht="12.75">
      <c r="A548" s="116">
        <v>35</v>
      </c>
      <c r="B548">
        <f>CONVERT(A548,"cm","m")</f>
        <v>0.35</v>
      </c>
      <c r="C548">
        <v>0</v>
      </c>
      <c r="D548">
        <v>1</v>
      </c>
      <c r="E548">
        <v>6</v>
      </c>
      <c r="F548">
        <v>2</v>
      </c>
      <c r="H548">
        <f t="shared" si="11"/>
        <v>9</v>
      </c>
    </row>
    <row r="549" spans="1:8" ht="12.75">
      <c r="A549" s="116">
        <v>40</v>
      </c>
      <c r="B549">
        <f>CONVERT(A549,"cm","m")</f>
        <v>0.4</v>
      </c>
      <c r="C549">
        <v>0</v>
      </c>
      <c r="D549">
        <v>2</v>
      </c>
      <c r="E549">
        <v>9</v>
      </c>
      <c r="F549">
        <v>1</v>
      </c>
      <c r="H549">
        <f t="shared" si="11"/>
        <v>12</v>
      </c>
    </row>
    <row r="550" spans="1:8" ht="12.75">
      <c r="A550" s="116">
        <v>45</v>
      </c>
      <c r="B550">
        <f>CONVERT(A550,"cm","m")</f>
        <v>0.45</v>
      </c>
      <c r="C550">
        <v>0</v>
      </c>
      <c r="D550">
        <v>1</v>
      </c>
      <c r="E550">
        <v>5</v>
      </c>
      <c r="F550">
        <v>1</v>
      </c>
      <c r="H550">
        <f t="shared" si="11"/>
        <v>7</v>
      </c>
    </row>
    <row r="551" spans="1:8" ht="12.75">
      <c r="A551" s="116">
        <v>50</v>
      </c>
      <c r="B551">
        <f>CONVERT(A551,"cm","m")</f>
        <v>0.5</v>
      </c>
      <c r="C551">
        <v>0</v>
      </c>
      <c r="D551">
        <v>1</v>
      </c>
      <c r="E551">
        <v>3</v>
      </c>
      <c r="F551">
        <v>1</v>
      </c>
      <c r="H551">
        <f t="shared" si="11"/>
        <v>5</v>
      </c>
    </row>
    <row r="552" spans="1:8" ht="12.75">
      <c r="A552" s="116">
        <v>55</v>
      </c>
      <c r="B552">
        <f>CONVERT(A552,"cm","m")</f>
        <v>0.55</v>
      </c>
      <c r="C552">
        <v>0</v>
      </c>
      <c r="D552">
        <v>0</v>
      </c>
      <c r="E552">
        <v>0</v>
      </c>
      <c r="F552">
        <v>0</v>
      </c>
      <c r="H552">
        <f t="shared" si="11"/>
        <v>0</v>
      </c>
    </row>
    <row r="553" spans="1:8" ht="12.75">
      <c r="A553" s="116">
        <v>60</v>
      </c>
      <c r="B553">
        <f>CONVERT(A553,"cm","m")</f>
        <v>0.6</v>
      </c>
      <c r="C553">
        <v>0</v>
      </c>
      <c r="D553">
        <v>0</v>
      </c>
      <c r="E553">
        <v>0</v>
      </c>
      <c r="F553">
        <v>0</v>
      </c>
      <c r="H553">
        <f t="shared" si="11"/>
        <v>0</v>
      </c>
    </row>
    <row r="554" spans="1:8" ht="12.75">
      <c r="A554" s="116">
        <v>65</v>
      </c>
      <c r="B554">
        <f>CONVERT(A554,"cm","m")</f>
        <v>0.65</v>
      </c>
      <c r="C554">
        <v>0</v>
      </c>
      <c r="D554">
        <v>5</v>
      </c>
      <c r="E554">
        <v>2</v>
      </c>
      <c r="F554">
        <v>0</v>
      </c>
      <c r="H554">
        <f t="shared" si="11"/>
        <v>7</v>
      </c>
    </row>
    <row r="555" spans="1:8" ht="12.75">
      <c r="A555" s="116">
        <v>70</v>
      </c>
      <c r="B555">
        <f>CONVERT(A555,"cm","m")</f>
        <v>0.7</v>
      </c>
      <c r="C555">
        <v>0</v>
      </c>
      <c r="D555">
        <v>0</v>
      </c>
      <c r="E555">
        <v>0</v>
      </c>
      <c r="F555">
        <v>0</v>
      </c>
      <c r="H555">
        <f t="shared" si="11"/>
        <v>0</v>
      </c>
    </row>
    <row r="556" spans="1:8" ht="12.75">
      <c r="A556" s="116">
        <v>75</v>
      </c>
      <c r="B556">
        <f>CONVERT(A556,"cm","m")</f>
        <v>0.75</v>
      </c>
      <c r="C556">
        <v>0</v>
      </c>
      <c r="D556">
        <v>0</v>
      </c>
      <c r="E556">
        <v>0</v>
      </c>
      <c r="F556">
        <v>0</v>
      </c>
      <c r="H556">
        <f t="shared" si="11"/>
        <v>0</v>
      </c>
    </row>
    <row r="557" spans="1:8" ht="12.75">
      <c r="A557" s="116">
        <v>80</v>
      </c>
      <c r="B557">
        <f>CONVERT(A557,"cm","m")</f>
        <v>0.8</v>
      </c>
      <c r="C557">
        <v>0</v>
      </c>
      <c r="D557">
        <v>0</v>
      </c>
      <c r="E557">
        <v>1</v>
      </c>
      <c r="F557">
        <v>0</v>
      </c>
      <c r="H557">
        <f t="shared" si="11"/>
        <v>1</v>
      </c>
    </row>
    <row r="558" spans="1:8" ht="12.75">
      <c r="A558" s="116">
        <v>85</v>
      </c>
      <c r="B558">
        <f>CONVERT(A558,"cm","m")</f>
        <v>0.85</v>
      </c>
      <c r="C558">
        <v>0</v>
      </c>
      <c r="D558">
        <v>0</v>
      </c>
      <c r="E558">
        <v>0</v>
      </c>
      <c r="F558">
        <v>0</v>
      </c>
      <c r="H558">
        <f t="shared" si="11"/>
        <v>0</v>
      </c>
    </row>
    <row r="559" spans="1:8" ht="12.75">
      <c r="A559" s="116">
        <v>90</v>
      </c>
      <c r="B559">
        <f>CONVERT(A559,"cm","m")</f>
        <v>0.9</v>
      </c>
      <c r="C559">
        <v>0</v>
      </c>
      <c r="D559">
        <v>0</v>
      </c>
      <c r="E559">
        <v>1</v>
      </c>
      <c r="F559">
        <v>0</v>
      </c>
      <c r="H559">
        <f t="shared" si="11"/>
        <v>1</v>
      </c>
    </row>
    <row r="560" spans="1:8" ht="12.75">
      <c r="A560" s="116">
        <v>95</v>
      </c>
      <c r="B560">
        <f>CONVERT(A560,"cm","m")</f>
        <v>0.95</v>
      </c>
      <c r="C560">
        <v>0</v>
      </c>
      <c r="D560">
        <v>0</v>
      </c>
      <c r="E560">
        <v>0</v>
      </c>
      <c r="F560">
        <v>0</v>
      </c>
      <c r="H560">
        <f t="shared" si="11"/>
        <v>0</v>
      </c>
    </row>
    <row r="561" spans="1:8" ht="12.75">
      <c r="A561" s="116">
        <v>100</v>
      </c>
      <c r="B561">
        <f>CONVERT(A561,"cm","m")</f>
        <v>1</v>
      </c>
      <c r="C561">
        <v>0</v>
      </c>
      <c r="D561">
        <v>0</v>
      </c>
      <c r="E561">
        <v>0</v>
      </c>
      <c r="F561">
        <v>0</v>
      </c>
      <c r="H561">
        <f t="shared" si="11"/>
        <v>0</v>
      </c>
    </row>
    <row r="562" spans="1:8" ht="12.75">
      <c r="A562" s="116">
        <v>105</v>
      </c>
      <c r="B562">
        <f>CONVERT(A562,"cm","m")</f>
        <v>1.05</v>
      </c>
      <c r="C562">
        <v>0</v>
      </c>
      <c r="D562">
        <v>0</v>
      </c>
      <c r="E562">
        <v>0</v>
      </c>
      <c r="F562">
        <v>0</v>
      </c>
      <c r="H562">
        <f t="shared" si="11"/>
        <v>0</v>
      </c>
    </row>
    <row r="563" spans="1:8" ht="12.75">
      <c r="A563" s="116">
        <v>110</v>
      </c>
      <c r="B563">
        <f>CONVERT(A563,"cm","m")</f>
        <v>1.1</v>
      </c>
      <c r="C563">
        <v>0</v>
      </c>
      <c r="D563">
        <v>0</v>
      </c>
      <c r="E563">
        <v>0</v>
      </c>
      <c r="F563">
        <v>0</v>
      </c>
      <c r="H563">
        <f t="shared" si="11"/>
        <v>0</v>
      </c>
    </row>
    <row r="564" spans="1:8" ht="12.75">
      <c r="A564" s="116">
        <v>115</v>
      </c>
      <c r="B564">
        <f>CONVERT(A564,"cm","m")</f>
        <v>1.15</v>
      </c>
      <c r="C564">
        <v>0</v>
      </c>
      <c r="D564">
        <v>0</v>
      </c>
      <c r="E564">
        <v>0</v>
      </c>
      <c r="F564">
        <v>0</v>
      </c>
      <c r="H564">
        <f t="shared" si="11"/>
        <v>0</v>
      </c>
    </row>
    <row r="565" spans="1:8" ht="12.75">
      <c r="A565" s="116">
        <v>120</v>
      </c>
      <c r="B565">
        <f>CONVERT(A565,"cm","m")</f>
        <v>1.2</v>
      </c>
      <c r="C565">
        <v>0</v>
      </c>
      <c r="D565">
        <v>0</v>
      </c>
      <c r="E565">
        <v>0</v>
      </c>
      <c r="F565">
        <v>0</v>
      </c>
      <c r="H565">
        <f t="shared" si="11"/>
        <v>0</v>
      </c>
    </row>
    <row r="566" spans="1:8" ht="12.75">
      <c r="A566" s="116">
        <v>125</v>
      </c>
      <c r="B566">
        <f>CONVERT(A566,"cm","m")</f>
        <v>1.25</v>
      </c>
      <c r="C566">
        <v>0</v>
      </c>
      <c r="D566">
        <v>0</v>
      </c>
      <c r="E566">
        <v>0</v>
      </c>
      <c r="F566">
        <v>0</v>
      </c>
      <c r="H566">
        <f t="shared" si="11"/>
        <v>0</v>
      </c>
    </row>
    <row r="567" spans="1:8" ht="12.75">
      <c r="A567" s="116">
        <v>130</v>
      </c>
      <c r="B567">
        <f>CONVERT(A567,"cm","m")</f>
        <v>1.3</v>
      </c>
      <c r="C567">
        <v>0</v>
      </c>
      <c r="D567">
        <v>0</v>
      </c>
      <c r="E567">
        <v>0</v>
      </c>
      <c r="F567">
        <v>0</v>
      </c>
      <c r="H567">
        <f t="shared" si="11"/>
        <v>0</v>
      </c>
    </row>
    <row r="568" spans="1:8" ht="12.75">
      <c r="A568" s="116">
        <v>135</v>
      </c>
      <c r="B568">
        <f>CONVERT(A568,"cm","m")</f>
        <v>1.35</v>
      </c>
      <c r="C568">
        <v>0</v>
      </c>
      <c r="D568">
        <v>0</v>
      </c>
      <c r="E568">
        <v>0</v>
      </c>
      <c r="F568">
        <v>0</v>
      </c>
      <c r="H568">
        <f t="shared" si="11"/>
        <v>0</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5"/>
  <dimension ref="A1:R478"/>
  <sheetViews>
    <sheetView workbookViewId="0" topLeftCell="A1">
      <pane ySplit="1" topLeftCell="BM396" activePane="bottomLeft" state="frozen"/>
      <selection pane="topLeft" activeCell="A1" sqref="A1"/>
      <selection pane="bottomLeft" activeCell="F418" sqref="F418"/>
    </sheetView>
  </sheetViews>
  <sheetFormatPr defaultColWidth="9.140625" defaultRowHeight="12.75"/>
  <sheetData>
    <row r="1" spans="1:18" ht="12.75">
      <c r="A1" t="s">
        <v>514</v>
      </c>
      <c r="B1" t="s">
        <v>515</v>
      </c>
      <c r="C1" t="s">
        <v>516</v>
      </c>
      <c r="D1" t="s">
        <v>517</v>
      </c>
      <c r="E1" t="s">
        <v>518</v>
      </c>
      <c r="F1" t="s">
        <v>519</v>
      </c>
      <c r="G1" t="s">
        <v>520</v>
      </c>
      <c r="H1" t="s">
        <v>521</v>
      </c>
      <c r="I1" t="s">
        <v>522</v>
      </c>
      <c r="J1" t="s">
        <v>523</v>
      </c>
      <c r="K1" t="s">
        <v>524</v>
      </c>
      <c r="L1" t="s">
        <v>525</v>
      </c>
      <c r="M1" t="s">
        <v>526</v>
      </c>
      <c r="N1" t="s">
        <v>527</v>
      </c>
      <c r="Q1" t="s">
        <v>528</v>
      </c>
      <c r="R1" t="s">
        <v>529</v>
      </c>
    </row>
    <row r="2" spans="1:18" ht="12.75">
      <c r="A2">
        <v>2</v>
      </c>
      <c r="B2">
        <v>12</v>
      </c>
      <c r="C2">
        <v>7</v>
      </c>
      <c r="D2">
        <v>2006</v>
      </c>
      <c r="E2">
        <v>1</v>
      </c>
      <c r="F2">
        <v>100</v>
      </c>
      <c r="G2">
        <v>0.3</v>
      </c>
      <c r="I2">
        <v>4</v>
      </c>
      <c r="J2">
        <v>4</v>
      </c>
      <c r="K2">
        <v>1</v>
      </c>
      <c r="L2">
        <v>0.022</v>
      </c>
      <c r="M2">
        <v>1</v>
      </c>
      <c r="Q2" t="s">
        <v>522</v>
      </c>
      <c r="R2" t="s">
        <v>530</v>
      </c>
    </row>
    <row r="3" spans="1:18" ht="12.75">
      <c r="A3">
        <v>2</v>
      </c>
      <c r="B3">
        <v>12</v>
      </c>
      <c r="C3">
        <v>7</v>
      </c>
      <c r="D3">
        <v>2006</v>
      </c>
      <c r="E3">
        <v>1</v>
      </c>
      <c r="F3">
        <v>325</v>
      </c>
      <c r="G3">
        <v>0.11</v>
      </c>
      <c r="H3">
        <v>0.15</v>
      </c>
      <c r="I3">
        <v>4</v>
      </c>
      <c r="J3">
        <v>7</v>
      </c>
      <c r="K3">
        <v>1</v>
      </c>
      <c r="L3">
        <v>0.026</v>
      </c>
      <c r="M3">
        <v>1</v>
      </c>
      <c r="N3">
        <v>0.14</v>
      </c>
      <c r="Q3" t="s">
        <v>523</v>
      </c>
      <c r="R3" t="s">
        <v>531</v>
      </c>
    </row>
    <row r="4" spans="1:18" ht="12.75">
      <c r="A4">
        <v>2</v>
      </c>
      <c r="B4">
        <v>12</v>
      </c>
      <c r="C4">
        <v>7</v>
      </c>
      <c r="D4">
        <v>2006</v>
      </c>
      <c r="E4">
        <v>1</v>
      </c>
      <c r="F4">
        <v>100</v>
      </c>
      <c r="G4">
        <v>0.09</v>
      </c>
      <c r="H4">
        <v>0.02</v>
      </c>
      <c r="I4">
        <v>4</v>
      </c>
      <c r="J4">
        <v>7</v>
      </c>
      <c r="K4">
        <v>1</v>
      </c>
      <c r="L4">
        <v>0.027</v>
      </c>
      <c r="M4">
        <v>1</v>
      </c>
      <c r="N4">
        <v>0.01</v>
      </c>
      <c r="Q4" t="s">
        <v>524</v>
      </c>
      <c r="R4" t="s">
        <v>532</v>
      </c>
    </row>
    <row r="5" spans="1:13" ht="12.75">
      <c r="A5">
        <v>2</v>
      </c>
      <c r="B5">
        <v>12</v>
      </c>
      <c r="C5">
        <v>7</v>
      </c>
      <c r="D5">
        <v>2006</v>
      </c>
      <c r="E5">
        <v>1</v>
      </c>
      <c r="F5">
        <v>200</v>
      </c>
      <c r="G5">
        <v>0.06</v>
      </c>
      <c r="I5">
        <v>4</v>
      </c>
      <c r="J5">
        <v>1</v>
      </c>
      <c r="K5">
        <v>1</v>
      </c>
      <c r="L5">
        <v>0.027</v>
      </c>
      <c r="M5">
        <v>1</v>
      </c>
    </row>
    <row r="6" spans="1:13" ht="12.75">
      <c r="A6">
        <v>2</v>
      </c>
      <c r="B6">
        <v>12</v>
      </c>
      <c r="C6">
        <v>7</v>
      </c>
      <c r="D6">
        <v>2006</v>
      </c>
      <c r="E6">
        <v>1</v>
      </c>
      <c r="F6">
        <v>150</v>
      </c>
      <c r="G6">
        <v>0.1</v>
      </c>
      <c r="I6">
        <v>3</v>
      </c>
      <c r="J6">
        <v>4</v>
      </c>
      <c r="K6">
        <v>1</v>
      </c>
      <c r="L6">
        <v>0.029</v>
      </c>
      <c r="M6">
        <v>1</v>
      </c>
    </row>
    <row r="7" spans="1:13" ht="12.75">
      <c r="A7">
        <v>2</v>
      </c>
      <c r="B7">
        <v>12</v>
      </c>
      <c r="C7">
        <v>7</v>
      </c>
      <c r="D7">
        <v>2006</v>
      </c>
      <c r="E7">
        <v>1</v>
      </c>
      <c r="F7">
        <v>100</v>
      </c>
      <c r="G7">
        <v>0.3</v>
      </c>
      <c r="I7">
        <v>4</v>
      </c>
      <c r="J7">
        <v>4</v>
      </c>
      <c r="K7">
        <v>1</v>
      </c>
      <c r="L7">
        <v>0.03</v>
      </c>
      <c r="M7">
        <v>2</v>
      </c>
    </row>
    <row r="8" spans="1:14" ht="12.75">
      <c r="A8">
        <v>2</v>
      </c>
      <c r="B8">
        <v>12</v>
      </c>
      <c r="C8">
        <v>7</v>
      </c>
      <c r="D8">
        <v>2006</v>
      </c>
      <c r="E8">
        <v>1</v>
      </c>
      <c r="F8">
        <v>55</v>
      </c>
      <c r="G8">
        <v>0.09</v>
      </c>
      <c r="H8">
        <v>0.02</v>
      </c>
      <c r="I8">
        <v>3</v>
      </c>
      <c r="J8">
        <v>2</v>
      </c>
      <c r="K8">
        <v>1</v>
      </c>
      <c r="L8">
        <v>0.033</v>
      </c>
      <c r="M8">
        <v>1</v>
      </c>
      <c r="N8">
        <v>0.03</v>
      </c>
    </row>
    <row r="9" spans="1:14" ht="12.75">
      <c r="A9">
        <v>2</v>
      </c>
      <c r="B9">
        <v>12</v>
      </c>
      <c r="C9">
        <v>7</v>
      </c>
      <c r="D9">
        <v>2006</v>
      </c>
      <c r="E9">
        <v>1</v>
      </c>
      <c r="F9">
        <v>25</v>
      </c>
      <c r="G9">
        <v>0.18</v>
      </c>
      <c r="H9">
        <v>0.04</v>
      </c>
      <c r="I9">
        <v>4</v>
      </c>
      <c r="J9">
        <v>7</v>
      </c>
      <c r="K9">
        <v>3</v>
      </c>
      <c r="L9">
        <v>0.033</v>
      </c>
      <c r="M9">
        <v>2</v>
      </c>
      <c r="N9">
        <v>0.04</v>
      </c>
    </row>
    <row r="10" spans="1:14" ht="12.75">
      <c r="A10">
        <v>2</v>
      </c>
      <c r="B10">
        <v>12</v>
      </c>
      <c r="C10">
        <v>7</v>
      </c>
      <c r="D10">
        <v>2006</v>
      </c>
      <c r="E10">
        <v>1</v>
      </c>
      <c r="F10">
        <v>10</v>
      </c>
      <c r="G10">
        <v>0.09</v>
      </c>
      <c r="H10">
        <v>0.02</v>
      </c>
      <c r="I10">
        <v>4</v>
      </c>
      <c r="J10">
        <v>7</v>
      </c>
      <c r="K10">
        <v>1</v>
      </c>
      <c r="L10">
        <v>0.034</v>
      </c>
      <c r="M10">
        <v>1</v>
      </c>
      <c r="N10">
        <v>0.02</v>
      </c>
    </row>
    <row r="11" spans="1:14" ht="12.75">
      <c r="A11">
        <v>2</v>
      </c>
      <c r="B11">
        <v>12</v>
      </c>
      <c r="C11">
        <v>7</v>
      </c>
      <c r="D11">
        <v>2006</v>
      </c>
      <c r="E11">
        <v>1</v>
      </c>
      <c r="F11">
        <v>50</v>
      </c>
      <c r="G11">
        <v>0.12</v>
      </c>
      <c r="H11">
        <v>0.02</v>
      </c>
      <c r="I11">
        <v>3</v>
      </c>
      <c r="J11">
        <v>7</v>
      </c>
      <c r="K11">
        <v>5</v>
      </c>
      <c r="L11">
        <v>0.034</v>
      </c>
      <c r="M11">
        <v>2</v>
      </c>
      <c r="N11">
        <v>0.01</v>
      </c>
    </row>
    <row r="12" spans="1:14" ht="12.75">
      <c r="A12">
        <v>2</v>
      </c>
      <c r="B12">
        <v>12</v>
      </c>
      <c r="C12">
        <v>7</v>
      </c>
      <c r="D12">
        <v>2006</v>
      </c>
      <c r="E12">
        <v>1</v>
      </c>
      <c r="F12">
        <v>70</v>
      </c>
      <c r="G12">
        <v>0.15</v>
      </c>
      <c r="H12">
        <v>0.02</v>
      </c>
      <c r="I12">
        <v>4</v>
      </c>
      <c r="J12">
        <v>7</v>
      </c>
      <c r="K12">
        <v>1</v>
      </c>
      <c r="L12">
        <v>0.037</v>
      </c>
      <c r="M12">
        <v>1</v>
      </c>
      <c r="N12">
        <v>0.03</v>
      </c>
    </row>
    <row r="13" spans="1:14" ht="12.75">
      <c r="A13">
        <v>2</v>
      </c>
      <c r="B13">
        <v>12</v>
      </c>
      <c r="C13">
        <v>7</v>
      </c>
      <c r="D13">
        <v>2006</v>
      </c>
      <c r="E13">
        <v>1</v>
      </c>
      <c r="F13">
        <v>150</v>
      </c>
      <c r="G13">
        <v>0.12</v>
      </c>
      <c r="H13">
        <v>0.07</v>
      </c>
      <c r="I13">
        <v>4</v>
      </c>
      <c r="J13">
        <v>7</v>
      </c>
      <c r="K13">
        <v>1</v>
      </c>
      <c r="L13">
        <v>0.048</v>
      </c>
      <c r="M13">
        <v>2</v>
      </c>
      <c r="N13">
        <v>0.08</v>
      </c>
    </row>
    <row r="14" spans="1:13" ht="12.75">
      <c r="A14">
        <v>2</v>
      </c>
      <c r="B14">
        <v>12</v>
      </c>
      <c r="C14">
        <v>7</v>
      </c>
      <c r="D14">
        <v>2006</v>
      </c>
      <c r="E14">
        <v>1</v>
      </c>
      <c r="F14">
        <v>200</v>
      </c>
      <c r="G14">
        <v>0.06</v>
      </c>
      <c r="I14">
        <v>4</v>
      </c>
      <c r="J14">
        <v>1</v>
      </c>
      <c r="K14">
        <v>1</v>
      </c>
      <c r="L14">
        <v>0.049</v>
      </c>
      <c r="M14">
        <v>2</v>
      </c>
    </row>
    <row r="15" spans="1:13" ht="12.75">
      <c r="A15">
        <v>2</v>
      </c>
      <c r="B15">
        <v>12</v>
      </c>
      <c r="C15">
        <v>7</v>
      </c>
      <c r="D15">
        <v>2006</v>
      </c>
      <c r="E15">
        <v>1</v>
      </c>
      <c r="F15">
        <v>150</v>
      </c>
      <c r="G15">
        <v>0.1</v>
      </c>
      <c r="I15">
        <v>3</v>
      </c>
      <c r="J15">
        <v>4</v>
      </c>
      <c r="K15">
        <v>1</v>
      </c>
      <c r="L15">
        <v>0.049</v>
      </c>
      <c r="M15">
        <v>2</v>
      </c>
    </row>
    <row r="16" spans="1:14" ht="12.75">
      <c r="A16">
        <v>2</v>
      </c>
      <c r="B16">
        <v>12</v>
      </c>
      <c r="C16">
        <v>7</v>
      </c>
      <c r="D16">
        <v>2006</v>
      </c>
      <c r="E16">
        <v>1</v>
      </c>
      <c r="F16">
        <v>100</v>
      </c>
      <c r="G16">
        <v>0.09</v>
      </c>
      <c r="H16">
        <v>0.02</v>
      </c>
      <c r="I16">
        <v>4</v>
      </c>
      <c r="J16">
        <v>7</v>
      </c>
      <c r="K16">
        <v>1</v>
      </c>
      <c r="L16">
        <v>0.05</v>
      </c>
      <c r="M16">
        <v>2</v>
      </c>
      <c r="N16">
        <v>0.01</v>
      </c>
    </row>
    <row r="17" spans="1:13" ht="12.75">
      <c r="A17">
        <v>2</v>
      </c>
      <c r="B17">
        <v>12</v>
      </c>
      <c r="C17">
        <v>7</v>
      </c>
      <c r="D17">
        <v>2006</v>
      </c>
      <c r="E17">
        <v>1</v>
      </c>
      <c r="F17">
        <v>5</v>
      </c>
      <c r="G17">
        <v>0.02</v>
      </c>
      <c r="I17">
        <v>4</v>
      </c>
      <c r="J17">
        <v>1</v>
      </c>
      <c r="K17">
        <v>1</v>
      </c>
      <c r="L17">
        <v>0.051</v>
      </c>
      <c r="M17">
        <v>2</v>
      </c>
    </row>
    <row r="18" spans="1:14" ht="12.75">
      <c r="A18">
        <v>2</v>
      </c>
      <c r="B18">
        <v>12</v>
      </c>
      <c r="C18">
        <v>7</v>
      </c>
      <c r="D18">
        <v>2006</v>
      </c>
      <c r="E18">
        <v>1</v>
      </c>
      <c r="F18">
        <v>75</v>
      </c>
      <c r="G18">
        <v>0.54</v>
      </c>
      <c r="H18">
        <v>0.03</v>
      </c>
      <c r="I18">
        <v>3</v>
      </c>
      <c r="J18">
        <v>4</v>
      </c>
      <c r="K18">
        <v>1</v>
      </c>
      <c r="L18">
        <v>0.052</v>
      </c>
      <c r="M18">
        <v>2</v>
      </c>
      <c r="N18">
        <v>0.06</v>
      </c>
    </row>
    <row r="19" spans="1:14" ht="12.75">
      <c r="A19">
        <v>2</v>
      </c>
      <c r="B19">
        <v>12</v>
      </c>
      <c r="C19">
        <v>7</v>
      </c>
      <c r="D19">
        <v>2006</v>
      </c>
      <c r="E19">
        <v>1</v>
      </c>
      <c r="F19">
        <v>325</v>
      </c>
      <c r="G19">
        <v>0.11</v>
      </c>
      <c r="H19">
        <v>0.15</v>
      </c>
      <c r="I19">
        <v>4</v>
      </c>
      <c r="J19">
        <v>7</v>
      </c>
      <c r="K19">
        <v>1</v>
      </c>
      <c r="L19">
        <v>0.053</v>
      </c>
      <c r="M19">
        <v>2</v>
      </c>
      <c r="N19">
        <v>0.14</v>
      </c>
    </row>
    <row r="20" spans="1:13" ht="12.75">
      <c r="A20">
        <v>2</v>
      </c>
      <c r="B20">
        <v>14</v>
      </c>
      <c r="C20">
        <v>7</v>
      </c>
      <c r="D20">
        <v>2006</v>
      </c>
      <c r="E20">
        <v>1</v>
      </c>
      <c r="F20">
        <v>150</v>
      </c>
      <c r="G20">
        <v>0.12</v>
      </c>
      <c r="H20">
        <v>0.07</v>
      </c>
      <c r="I20">
        <v>4</v>
      </c>
      <c r="J20">
        <v>7</v>
      </c>
      <c r="K20">
        <v>1</v>
      </c>
      <c r="L20">
        <v>0.02</v>
      </c>
      <c r="M20">
        <v>1</v>
      </c>
    </row>
    <row r="21" spans="1:14" ht="12.75">
      <c r="A21">
        <v>2</v>
      </c>
      <c r="B21">
        <v>10</v>
      </c>
      <c r="C21">
        <v>7</v>
      </c>
      <c r="D21">
        <v>2006</v>
      </c>
      <c r="E21">
        <v>2</v>
      </c>
      <c r="F21">
        <v>10</v>
      </c>
      <c r="G21">
        <v>0.2</v>
      </c>
      <c r="H21">
        <v>0</v>
      </c>
      <c r="I21">
        <v>2</v>
      </c>
      <c r="J21">
        <v>4</v>
      </c>
      <c r="K21">
        <v>3</v>
      </c>
      <c r="L21">
        <v>0.01</v>
      </c>
      <c r="M21">
        <v>1</v>
      </c>
      <c r="N21">
        <v>0</v>
      </c>
    </row>
    <row r="22" spans="1:14" ht="12.75">
      <c r="A22">
        <v>2</v>
      </c>
      <c r="B22">
        <v>10</v>
      </c>
      <c r="C22">
        <v>7</v>
      </c>
      <c r="D22">
        <v>2006</v>
      </c>
      <c r="E22">
        <v>2</v>
      </c>
      <c r="F22">
        <v>40</v>
      </c>
      <c r="G22">
        <v>0.05</v>
      </c>
      <c r="H22">
        <v>0</v>
      </c>
      <c r="I22">
        <v>4</v>
      </c>
      <c r="J22">
        <v>7</v>
      </c>
      <c r="K22">
        <v>3</v>
      </c>
      <c r="L22">
        <v>0.01</v>
      </c>
      <c r="M22">
        <v>1</v>
      </c>
      <c r="N22">
        <v>0</v>
      </c>
    </row>
    <row r="23" spans="1:14" ht="12.75">
      <c r="A23">
        <v>2</v>
      </c>
      <c r="B23">
        <v>10</v>
      </c>
      <c r="C23">
        <v>7</v>
      </c>
      <c r="D23">
        <v>2006</v>
      </c>
      <c r="E23">
        <v>2</v>
      </c>
      <c r="F23">
        <v>2</v>
      </c>
      <c r="G23">
        <v>0.1</v>
      </c>
      <c r="H23">
        <v>0</v>
      </c>
      <c r="I23">
        <v>3</v>
      </c>
      <c r="J23">
        <v>7</v>
      </c>
      <c r="K23">
        <v>1</v>
      </c>
      <c r="L23">
        <v>0.012</v>
      </c>
      <c r="M23">
        <v>1</v>
      </c>
      <c r="N23">
        <v>0</v>
      </c>
    </row>
    <row r="24" spans="1:14" ht="12.75">
      <c r="A24">
        <v>2</v>
      </c>
      <c r="B24">
        <v>10</v>
      </c>
      <c r="C24">
        <v>7</v>
      </c>
      <c r="D24">
        <v>2006</v>
      </c>
      <c r="E24">
        <v>2</v>
      </c>
      <c r="F24">
        <v>1</v>
      </c>
      <c r="G24">
        <v>0.27</v>
      </c>
      <c r="H24">
        <v>0.01</v>
      </c>
      <c r="I24">
        <v>4</v>
      </c>
      <c r="J24">
        <v>4</v>
      </c>
      <c r="K24">
        <v>5</v>
      </c>
      <c r="L24">
        <v>0.013</v>
      </c>
      <c r="M24">
        <v>1</v>
      </c>
      <c r="N24">
        <v>0.01</v>
      </c>
    </row>
    <row r="25" spans="1:14" ht="12.75">
      <c r="A25">
        <v>2</v>
      </c>
      <c r="B25">
        <v>10</v>
      </c>
      <c r="C25">
        <v>7</v>
      </c>
      <c r="D25">
        <v>2006</v>
      </c>
      <c r="E25">
        <v>2</v>
      </c>
      <c r="F25">
        <v>12</v>
      </c>
      <c r="G25">
        <v>0.26</v>
      </c>
      <c r="H25">
        <v>0.01</v>
      </c>
      <c r="I25">
        <v>3</v>
      </c>
      <c r="J25">
        <v>7</v>
      </c>
      <c r="K25">
        <v>3</v>
      </c>
      <c r="L25">
        <v>0.014</v>
      </c>
      <c r="M25">
        <v>1</v>
      </c>
      <c r="N25">
        <v>0</v>
      </c>
    </row>
    <row r="26" spans="1:14" ht="12.75">
      <c r="A26">
        <v>2</v>
      </c>
      <c r="B26">
        <v>10</v>
      </c>
      <c r="C26">
        <v>7</v>
      </c>
      <c r="D26">
        <v>2006</v>
      </c>
      <c r="E26">
        <v>2</v>
      </c>
      <c r="F26">
        <v>3</v>
      </c>
      <c r="G26">
        <v>0.32</v>
      </c>
      <c r="H26">
        <v>0.04</v>
      </c>
      <c r="I26">
        <v>2</v>
      </c>
      <c r="J26">
        <v>4</v>
      </c>
      <c r="K26">
        <v>3</v>
      </c>
      <c r="L26">
        <v>0.014</v>
      </c>
      <c r="M26">
        <v>1</v>
      </c>
      <c r="N26">
        <v>0.06</v>
      </c>
    </row>
    <row r="27" spans="1:14" ht="12.75">
      <c r="A27">
        <v>2</v>
      </c>
      <c r="B27">
        <v>10</v>
      </c>
      <c r="C27">
        <v>7</v>
      </c>
      <c r="D27">
        <v>2006</v>
      </c>
      <c r="E27">
        <v>2</v>
      </c>
      <c r="F27">
        <v>2</v>
      </c>
      <c r="G27">
        <v>0.24</v>
      </c>
      <c r="H27">
        <v>0</v>
      </c>
      <c r="I27">
        <v>2</v>
      </c>
      <c r="J27">
        <v>4</v>
      </c>
      <c r="K27">
        <v>3</v>
      </c>
      <c r="L27">
        <v>0.014</v>
      </c>
      <c r="M27">
        <v>1</v>
      </c>
      <c r="N27">
        <v>0.02</v>
      </c>
    </row>
    <row r="28" spans="1:14" ht="12.75">
      <c r="A28">
        <v>2</v>
      </c>
      <c r="B28">
        <v>10</v>
      </c>
      <c r="C28">
        <v>7</v>
      </c>
      <c r="D28">
        <v>2006</v>
      </c>
      <c r="E28">
        <v>2</v>
      </c>
      <c r="F28">
        <v>1</v>
      </c>
      <c r="G28">
        <v>0.08</v>
      </c>
      <c r="H28">
        <v>0</v>
      </c>
      <c r="I28">
        <v>4</v>
      </c>
      <c r="J28">
        <v>7</v>
      </c>
      <c r="K28">
        <v>5</v>
      </c>
      <c r="L28">
        <v>0.014</v>
      </c>
      <c r="M28">
        <v>1</v>
      </c>
      <c r="N28">
        <v>0</v>
      </c>
    </row>
    <row r="29" spans="1:14" ht="12.75">
      <c r="A29">
        <v>2</v>
      </c>
      <c r="B29">
        <v>10</v>
      </c>
      <c r="C29">
        <v>7</v>
      </c>
      <c r="D29">
        <v>2006</v>
      </c>
      <c r="E29">
        <v>2</v>
      </c>
      <c r="F29">
        <v>6</v>
      </c>
      <c r="G29">
        <v>0.04</v>
      </c>
      <c r="H29">
        <v>0</v>
      </c>
      <c r="I29">
        <v>2</v>
      </c>
      <c r="J29">
        <v>7</v>
      </c>
      <c r="K29">
        <v>5</v>
      </c>
      <c r="L29">
        <v>0.014</v>
      </c>
      <c r="M29">
        <v>1</v>
      </c>
      <c r="N29">
        <v>0</v>
      </c>
    </row>
    <row r="30" spans="1:14" ht="12.75">
      <c r="A30">
        <v>2</v>
      </c>
      <c r="B30">
        <v>10</v>
      </c>
      <c r="C30">
        <v>7</v>
      </c>
      <c r="D30">
        <v>2006</v>
      </c>
      <c r="E30">
        <v>2</v>
      </c>
      <c r="F30">
        <v>1</v>
      </c>
      <c r="G30">
        <v>0.2</v>
      </c>
      <c r="H30">
        <v>0</v>
      </c>
      <c r="I30">
        <v>3</v>
      </c>
      <c r="J30">
        <v>7</v>
      </c>
      <c r="K30">
        <v>1</v>
      </c>
      <c r="L30">
        <v>0.015</v>
      </c>
      <c r="M30">
        <v>1</v>
      </c>
      <c r="N30">
        <v>0</v>
      </c>
    </row>
    <row r="31" spans="1:14" ht="12.75">
      <c r="A31">
        <v>2</v>
      </c>
      <c r="B31">
        <v>10</v>
      </c>
      <c r="C31">
        <v>7</v>
      </c>
      <c r="D31">
        <v>2006</v>
      </c>
      <c r="E31">
        <v>2</v>
      </c>
      <c r="F31">
        <v>15</v>
      </c>
      <c r="G31">
        <v>0.35</v>
      </c>
      <c r="H31">
        <v>0</v>
      </c>
      <c r="I31">
        <v>2</v>
      </c>
      <c r="J31">
        <v>1</v>
      </c>
      <c r="K31">
        <v>1</v>
      </c>
      <c r="L31">
        <v>0.015</v>
      </c>
      <c r="M31">
        <v>1</v>
      </c>
      <c r="N31">
        <v>0</v>
      </c>
    </row>
    <row r="32" spans="1:14" ht="12.75">
      <c r="A32">
        <v>2</v>
      </c>
      <c r="B32">
        <v>10</v>
      </c>
      <c r="C32">
        <v>7</v>
      </c>
      <c r="D32">
        <v>2006</v>
      </c>
      <c r="E32">
        <v>2</v>
      </c>
      <c r="F32">
        <v>4</v>
      </c>
      <c r="G32">
        <v>0.36</v>
      </c>
      <c r="H32">
        <v>0</v>
      </c>
      <c r="I32">
        <v>3</v>
      </c>
      <c r="J32">
        <v>7</v>
      </c>
      <c r="K32">
        <v>5</v>
      </c>
      <c r="L32">
        <v>0.015</v>
      </c>
      <c r="M32">
        <v>1</v>
      </c>
      <c r="N32">
        <v>0</v>
      </c>
    </row>
    <row r="33" spans="1:14" ht="12.75">
      <c r="A33">
        <v>2</v>
      </c>
      <c r="B33">
        <v>10</v>
      </c>
      <c r="C33">
        <v>7</v>
      </c>
      <c r="D33">
        <v>2006</v>
      </c>
      <c r="E33">
        <v>2</v>
      </c>
      <c r="F33">
        <v>30</v>
      </c>
      <c r="G33">
        <v>0.2</v>
      </c>
      <c r="H33">
        <v>0.1</v>
      </c>
      <c r="I33">
        <v>4</v>
      </c>
      <c r="J33">
        <v>7</v>
      </c>
      <c r="K33">
        <v>1</v>
      </c>
      <c r="L33">
        <v>0.015</v>
      </c>
      <c r="M33">
        <v>1</v>
      </c>
      <c r="N33">
        <v>0.17</v>
      </c>
    </row>
    <row r="34" spans="1:14" ht="12.75">
      <c r="A34">
        <v>2</v>
      </c>
      <c r="B34">
        <v>10</v>
      </c>
      <c r="C34">
        <v>7</v>
      </c>
      <c r="D34">
        <v>2006</v>
      </c>
      <c r="E34">
        <v>2</v>
      </c>
      <c r="F34">
        <v>5</v>
      </c>
      <c r="G34">
        <v>0.15</v>
      </c>
      <c r="H34">
        <v>0.08</v>
      </c>
      <c r="I34">
        <v>3</v>
      </c>
      <c r="J34">
        <v>7</v>
      </c>
      <c r="K34">
        <v>2</v>
      </c>
      <c r="L34">
        <v>0.015</v>
      </c>
      <c r="M34">
        <v>1</v>
      </c>
      <c r="N34">
        <v>0.12</v>
      </c>
    </row>
    <row r="35" spans="1:14" ht="12.75">
      <c r="A35">
        <v>2</v>
      </c>
      <c r="B35">
        <v>10</v>
      </c>
      <c r="C35">
        <v>7</v>
      </c>
      <c r="D35">
        <v>2006</v>
      </c>
      <c r="E35">
        <v>2</v>
      </c>
      <c r="F35">
        <v>5</v>
      </c>
      <c r="G35">
        <v>0.15</v>
      </c>
      <c r="H35">
        <v>0</v>
      </c>
      <c r="I35">
        <v>5</v>
      </c>
      <c r="J35">
        <v>7</v>
      </c>
      <c r="K35">
        <v>5</v>
      </c>
      <c r="L35">
        <v>0.015</v>
      </c>
      <c r="M35">
        <v>1</v>
      </c>
      <c r="N35">
        <v>0.02</v>
      </c>
    </row>
    <row r="36" spans="1:14" ht="12.75">
      <c r="A36">
        <v>2</v>
      </c>
      <c r="B36">
        <v>10</v>
      </c>
      <c r="C36">
        <v>7</v>
      </c>
      <c r="D36">
        <v>2006</v>
      </c>
      <c r="E36">
        <v>2</v>
      </c>
      <c r="F36">
        <v>25</v>
      </c>
      <c r="G36">
        <v>0.1</v>
      </c>
      <c r="H36">
        <v>0.03</v>
      </c>
      <c r="I36">
        <v>3</v>
      </c>
      <c r="J36">
        <v>7</v>
      </c>
      <c r="K36">
        <v>2</v>
      </c>
      <c r="L36">
        <v>0.015</v>
      </c>
      <c r="M36">
        <v>1</v>
      </c>
      <c r="N36">
        <v>0.1</v>
      </c>
    </row>
    <row r="37" spans="1:14" ht="12.75">
      <c r="A37">
        <v>2</v>
      </c>
      <c r="B37">
        <v>10</v>
      </c>
      <c r="C37">
        <v>7</v>
      </c>
      <c r="D37">
        <v>2006</v>
      </c>
      <c r="E37">
        <v>2</v>
      </c>
      <c r="F37">
        <v>12</v>
      </c>
      <c r="G37">
        <v>0.45</v>
      </c>
      <c r="H37">
        <v>0</v>
      </c>
      <c r="I37">
        <v>4</v>
      </c>
      <c r="J37">
        <v>4</v>
      </c>
      <c r="K37">
        <v>3</v>
      </c>
      <c r="L37">
        <v>0.015</v>
      </c>
      <c r="M37">
        <v>1</v>
      </c>
      <c r="N37">
        <v>0</v>
      </c>
    </row>
    <row r="38" spans="1:14" ht="12.75">
      <c r="A38">
        <v>2</v>
      </c>
      <c r="B38">
        <v>10</v>
      </c>
      <c r="C38">
        <v>7</v>
      </c>
      <c r="D38">
        <v>2006</v>
      </c>
      <c r="E38">
        <v>2</v>
      </c>
      <c r="F38">
        <v>25</v>
      </c>
      <c r="G38">
        <v>0.33</v>
      </c>
      <c r="H38">
        <v>0.01</v>
      </c>
      <c r="I38">
        <v>2</v>
      </c>
      <c r="J38">
        <v>4</v>
      </c>
      <c r="K38">
        <v>5</v>
      </c>
      <c r="L38">
        <v>0.02</v>
      </c>
      <c r="M38">
        <v>1</v>
      </c>
      <c r="N38">
        <v>0.02</v>
      </c>
    </row>
    <row r="39" spans="1:14" ht="12.75">
      <c r="A39">
        <v>2</v>
      </c>
      <c r="B39">
        <v>10</v>
      </c>
      <c r="C39">
        <v>7</v>
      </c>
      <c r="D39">
        <v>2006</v>
      </c>
      <c r="E39">
        <v>2</v>
      </c>
      <c r="F39">
        <v>5</v>
      </c>
      <c r="G39">
        <v>0.48</v>
      </c>
      <c r="H39">
        <v>0.01</v>
      </c>
      <c r="I39">
        <v>5</v>
      </c>
      <c r="J39">
        <v>7</v>
      </c>
      <c r="K39">
        <v>5</v>
      </c>
      <c r="L39">
        <v>0.02</v>
      </c>
      <c r="M39">
        <v>1</v>
      </c>
      <c r="N39">
        <v>0.02</v>
      </c>
    </row>
    <row r="40" spans="1:14" ht="12.75">
      <c r="A40">
        <v>2</v>
      </c>
      <c r="B40">
        <v>10</v>
      </c>
      <c r="C40">
        <v>7</v>
      </c>
      <c r="D40">
        <v>2006</v>
      </c>
      <c r="E40">
        <v>2</v>
      </c>
      <c r="F40">
        <v>1</v>
      </c>
      <c r="G40">
        <v>0.27</v>
      </c>
      <c r="H40">
        <v>0.01</v>
      </c>
      <c r="I40">
        <v>4</v>
      </c>
      <c r="J40">
        <v>4</v>
      </c>
      <c r="K40">
        <v>3</v>
      </c>
      <c r="L40">
        <v>0.02</v>
      </c>
      <c r="M40">
        <v>1</v>
      </c>
      <c r="N40">
        <v>0.01</v>
      </c>
    </row>
    <row r="41" spans="1:14" ht="12.75">
      <c r="A41">
        <v>2</v>
      </c>
      <c r="B41">
        <v>10</v>
      </c>
      <c r="C41">
        <v>7</v>
      </c>
      <c r="D41">
        <v>2006</v>
      </c>
      <c r="E41">
        <v>2</v>
      </c>
      <c r="F41">
        <v>1</v>
      </c>
      <c r="G41">
        <v>0.03</v>
      </c>
      <c r="H41">
        <v>0</v>
      </c>
      <c r="I41">
        <v>4</v>
      </c>
      <c r="J41">
        <v>4</v>
      </c>
      <c r="K41">
        <v>3</v>
      </c>
      <c r="L41">
        <v>0.021</v>
      </c>
      <c r="N41">
        <v>0</v>
      </c>
    </row>
    <row r="42" spans="1:14" ht="12.75">
      <c r="A42">
        <v>2</v>
      </c>
      <c r="B42">
        <v>11</v>
      </c>
      <c r="C42">
        <v>7</v>
      </c>
      <c r="D42">
        <v>2006</v>
      </c>
      <c r="E42">
        <v>3</v>
      </c>
      <c r="F42">
        <v>50</v>
      </c>
      <c r="G42">
        <v>0.42</v>
      </c>
      <c r="H42">
        <v>0.02</v>
      </c>
      <c r="I42">
        <v>5</v>
      </c>
      <c r="J42">
        <v>7</v>
      </c>
      <c r="K42">
        <v>5</v>
      </c>
      <c r="L42">
        <v>0.012</v>
      </c>
      <c r="M42">
        <v>1</v>
      </c>
      <c r="N42">
        <v>0.04</v>
      </c>
    </row>
    <row r="43" spans="1:14" ht="12.75">
      <c r="A43">
        <v>2</v>
      </c>
      <c r="B43">
        <v>11</v>
      </c>
      <c r="C43">
        <v>7</v>
      </c>
      <c r="D43">
        <v>2006</v>
      </c>
      <c r="E43">
        <v>3</v>
      </c>
      <c r="F43">
        <v>26</v>
      </c>
      <c r="G43">
        <v>0.15</v>
      </c>
      <c r="H43">
        <v>0.01</v>
      </c>
      <c r="I43">
        <v>3</v>
      </c>
      <c r="J43">
        <v>7</v>
      </c>
      <c r="K43">
        <v>5</v>
      </c>
      <c r="L43">
        <v>0.014</v>
      </c>
      <c r="M43">
        <v>1</v>
      </c>
      <c r="N43">
        <v>0</v>
      </c>
    </row>
    <row r="44" spans="1:14" ht="12.75">
      <c r="A44">
        <v>2</v>
      </c>
      <c r="B44">
        <v>11</v>
      </c>
      <c r="C44">
        <v>7</v>
      </c>
      <c r="D44">
        <v>2006</v>
      </c>
      <c r="E44">
        <v>3</v>
      </c>
      <c r="F44">
        <v>60</v>
      </c>
      <c r="G44">
        <v>0.15</v>
      </c>
      <c r="H44">
        <v>0.01</v>
      </c>
      <c r="I44">
        <v>3</v>
      </c>
      <c r="J44">
        <v>1</v>
      </c>
      <c r="K44">
        <v>3</v>
      </c>
      <c r="L44">
        <v>0.016</v>
      </c>
      <c r="M44">
        <v>1</v>
      </c>
      <c r="N44">
        <v>0.01</v>
      </c>
    </row>
    <row r="45" spans="1:14" ht="12.75">
      <c r="A45">
        <v>2</v>
      </c>
      <c r="B45">
        <v>11</v>
      </c>
      <c r="C45">
        <v>7</v>
      </c>
      <c r="D45">
        <v>2006</v>
      </c>
      <c r="E45">
        <v>3</v>
      </c>
      <c r="F45">
        <v>12</v>
      </c>
      <c r="G45">
        <v>0.27</v>
      </c>
      <c r="H45">
        <v>0.03</v>
      </c>
      <c r="I45">
        <v>6</v>
      </c>
      <c r="J45">
        <v>7</v>
      </c>
      <c r="K45">
        <v>5</v>
      </c>
      <c r="L45">
        <v>0.018</v>
      </c>
      <c r="M45">
        <v>1</v>
      </c>
      <c r="N45">
        <v>0.1</v>
      </c>
    </row>
    <row r="46" spans="1:14" ht="12.75">
      <c r="A46">
        <v>2</v>
      </c>
      <c r="B46">
        <v>11</v>
      </c>
      <c r="C46">
        <v>7</v>
      </c>
      <c r="D46">
        <v>2006</v>
      </c>
      <c r="E46">
        <v>3</v>
      </c>
      <c r="F46">
        <v>50</v>
      </c>
      <c r="G46">
        <v>0.42</v>
      </c>
      <c r="H46">
        <v>0</v>
      </c>
      <c r="I46">
        <v>3</v>
      </c>
      <c r="J46">
        <v>1</v>
      </c>
      <c r="K46">
        <v>3</v>
      </c>
      <c r="L46">
        <v>0.018</v>
      </c>
      <c r="M46">
        <v>1</v>
      </c>
      <c r="N46">
        <v>0.02</v>
      </c>
    </row>
    <row r="47" spans="1:14" ht="12.75">
      <c r="A47">
        <v>2</v>
      </c>
      <c r="B47">
        <v>11</v>
      </c>
      <c r="C47">
        <v>7</v>
      </c>
      <c r="D47">
        <v>2006</v>
      </c>
      <c r="E47">
        <v>3</v>
      </c>
      <c r="F47">
        <v>6</v>
      </c>
      <c r="G47">
        <v>0.42</v>
      </c>
      <c r="H47">
        <v>0.06</v>
      </c>
      <c r="I47">
        <v>6</v>
      </c>
      <c r="J47">
        <v>1</v>
      </c>
      <c r="K47">
        <v>2</v>
      </c>
      <c r="L47">
        <v>0.023</v>
      </c>
      <c r="M47">
        <v>1</v>
      </c>
      <c r="N47">
        <v>0.07</v>
      </c>
    </row>
    <row r="48" spans="1:14" ht="12.75">
      <c r="A48">
        <v>2</v>
      </c>
      <c r="B48">
        <v>11</v>
      </c>
      <c r="C48">
        <v>7</v>
      </c>
      <c r="D48">
        <v>2006</v>
      </c>
      <c r="E48">
        <v>3</v>
      </c>
      <c r="F48">
        <v>50</v>
      </c>
      <c r="G48">
        <v>0.57</v>
      </c>
      <c r="H48">
        <v>0</v>
      </c>
      <c r="I48">
        <v>6</v>
      </c>
      <c r="J48">
        <v>2</v>
      </c>
      <c r="K48">
        <v>3</v>
      </c>
      <c r="L48">
        <v>0.024</v>
      </c>
      <c r="M48">
        <v>1</v>
      </c>
      <c r="N48">
        <v>0.01</v>
      </c>
    </row>
    <row r="49" spans="1:14" ht="12.75">
      <c r="A49">
        <v>2</v>
      </c>
      <c r="B49">
        <v>11</v>
      </c>
      <c r="C49">
        <v>7</v>
      </c>
      <c r="D49">
        <v>2006</v>
      </c>
      <c r="E49">
        <v>3</v>
      </c>
      <c r="F49">
        <v>3</v>
      </c>
      <c r="G49">
        <v>0.45</v>
      </c>
      <c r="H49">
        <v>0.01</v>
      </c>
      <c r="I49">
        <v>6</v>
      </c>
      <c r="J49">
        <v>2</v>
      </c>
      <c r="K49">
        <v>3</v>
      </c>
      <c r="L49">
        <v>0.024</v>
      </c>
      <c r="M49">
        <v>1</v>
      </c>
      <c r="N49">
        <v>0.06</v>
      </c>
    </row>
    <row r="50" spans="1:14" ht="12.75">
      <c r="A50">
        <v>2</v>
      </c>
      <c r="B50">
        <v>11</v>
      </c>
      <c r="C50">
        <v>7</v>
      </c>
      <c r="D50">
        <v>2006</v>
      </c>
      <c r="E50">
        <v>3</v>
      </c>
      <c r="F50">
        <v>1</v>
      </c>
      <c r="G50">
        <v>0.21</v>
      </c>
      <c r="H50">
        <v>0</v>
      </c>
      <c r="I50">
        <v>6</v>
      </c>
      <c r="J50">
        <v>1</v>
      </c>
      <c r="K50">
        <v>3</v>
      </c>
      <c r="L50">
        <v>0.025</v>
      </c>
      <c r="M50">
        <v>1</v>
      </c>
      <c r="N50">
        <v>0</v>
      </c>
    </row>
    <row r="51" spans="1:14" ht="12.75">
      <c r="A51">
        <v>2</v>
      </c>
      <c r="B51">
        <v>11</v>
      </c>
      <c r="C51">
        <v>7</v>
      </c>
      <c r="D51">
        <v>2006</v>
      </c>
      <c r="E51">
        <v>3</v>
      </c>
      <c r="F51">
        <v>3</v>
      </c>
      <c r="G51">
        <v>0.15</v>
      </c>
      <c r="H51">
        <v>0.01</v>
      </c>
      <c r="I51">
        <v>6</v>
      </c>
      <c r="J51">
        <v>2</v>
      </c>
      <c r="K51">
        <v>2</v>
      </c>
      <c r="L51">
        <v>0.028</v>
      </c>
      <c r="M51">
        <v>1</v>
      </c>
      <c r="N51">
        <v>0.01</v>
      </c>
    </row>
    <row r="52" spans="1:14" ht="12.75">
      <c r="A52">
        <v>2</v>
      </c>
      <c r="B52">
        <v>11</v>
      </c>
      <c r="C52">
        <v>7</v>
      </c>
      <c r="D52">
        <v>2006</v>
      </c>
      <c r="E52">
        <v>3</v>
      </c>
      <c r="F52">
        <v>8</v>
      </c>
      <c r="G52">
        <v>0.19</v>
      </c>
      <c r="H52">
        <v>0.03</v>
      </c>
      <c r="I52">
        <v>4</v>
      </c>
      <c r="J52">
        <v>5</v>
      </c>
      <c r="K52">
        <v>2</v>
      </c>
      <c r="L52">
        <v>0.032</v>
      </c>
      <c r="M52">
        <v>1</v>
      </c>
      <c r="N52">
        <v>0.02</v>
      </c>
    </row>
    <row r="53" spans="1:14" ht="12.75">
      <c r="A53">
        <v>2</v>
      </c>
      <c r="B53">
        <v>11</v>
      </c>
      <c r="C53">
        <v>7</v>
      </c>
      <c r="D53">
        <v>2006</v>
      </c>
      <c r="E53">
        <v>3</v>
      </c>
      <c r="F53">
        <v>150</v>
      </c>
      <c r="G53">
        <v>0.42</v>
      </c>
      <c r="H53">
        <v>0</v>
      </c>
      <c r="I53">
        <v>2</v>
      </c>
      <c r="J53">
        <v>1</v>
      </c>
      <c r="K53">
        <v>3</v>
      </c>
      <c r="L53">
        <v>0.036</v>
      </c>
      <c r="M53">
        <v>1</v>
      </c>
      <c r="N53">
        <v>0</v>
      </c>
    </row>
    <row r="54" spans="1:14" ht="12.75">
      <c r="A54">
        <v>2</v>
      </c>
      <c r="B54">
        <v>13</v>
      </c>
      <c r="C54">
        <v>7</v>
      </c>
      <c r="D54">
        <v>2006</v>
      </c>
      <c r="E54">
        <v>3</v>
      </c>
      <c r="F54">
        <v>15</v>
      </c>
      <c r="G54">
        <v>0.4</v>
      </c>
      <c r="H54">
        <v>0.01</v>
      </c>
      <c r="I54">
        <v>5</v>
      </c>
      <c r="J54">
        <v>2</v>
      </c>
      <c r="K54">
        <v>5</v>
      </c>
      <c r="L54">
        <v>0.019</v>
      </c>
      <c r="M54">
        <v>1</v>
      </c>
      <c r="N54">
        <v>0</v>
      </c>
    </row>
    <row r="55" spans="1:14" ht="12.75">
      <c r="A55">
        <v>2</v>
      </c>
      <c r="B55">
        <v>13</v>
      </c>
      <c r="C55">
        <v>7</v>
      </c>
      <c r="D55">
        <v>2006</v>
      </c>
      <c r="E55">
        <v>3</v>
      </c>
      <c r="F55">
        <v>8</v>
      </c>
      <c r="G55">
        <v>0.51</v>
      </c>
      <c r="H55">
        <v>0</v>
      </c>
      <c r="I55">
        <v>5</v>
      </c>
      <c r="J55">
        <v>1</v>
      </c>
      <c r="K55">
        <v>5</v>
      </c>
      <c r="L55">
        <v>0.019</v>
      </c>
      <c r="M55">
        <v>1</v>
      </c>
      <c r="N55">
        <v>0</v>
      </c>
    </row>
    <row r="56" spans="1:14" ht="12.75">
      <c r="A56">
        <v>2</v>
      </c>
      <c r="B56">
        <v>13</v>
      </c>
      <c r="C56">
        <v>7</v>
      </c>
      <c r="D56">
        <v>2006</v>
      </c>
      <c r="E56">
        <v>3</v>
      </c>
      <c r="F56">
        <v>30</v>
      </c>
      <c r="G56">
        <v>0.3</v>
      </c>
      <c r="H56">
        <v>0.01</v>
      </c>
      <c r="I56">
        <v>4</v>
      </c>
      <c r="J56">
        <v>3</v>
      </c>
      <c r="K56">
        <v>1</v>
      </c>
      <c r="L56">
        <v>0.02</v>
      </c>
      <c r="M56">
        <v>1</v>
      </c>
      <c r="N56">
        <v>0.06</v>
      </c>
    </row>
    <row r="57" spans="1:14" ht="12.75">
      <c r="A57">
        <v>2</v>
      </c>
      <c r="B57">
        <v>13</v>
      </c>
      <c r="C57">
        <v>7</v>
      </c>
      <c r="D57">
        <v>2006</v>
      </c>
      <c r="E57">
        <v>3</v>
      </c>
      <c r="F57">
        <v>15</v>
      </c>
      <c r="G57">
        <v>0.47</v>
      </c>
      <c r="H57">
        <v>0</v>
      </c>
      <c r="I57">
        <v>3</v>
      </c>
      <c r="J57">
        <v>2</v>
      </c>
      <c r="K57">
        <v>5</v>
      </c>
      <c r="L57">
        <v>0.022</v>
      </c>
      <c r="M57">
        <v>1</v>
      </c>
      <c r="N57">
        <v>0.06</v>
      </c>
    </row>
    <row r="58" spans="1:14" ht="12.75">
      <c r="A58">
        <v>2</v>
      </c>
      <c r="B58">
        <v>13</v>
      </c>
      <c r="C58">
        <v>7</v>
      </c>
      <c r="D58">
        <v>2006</v>
      </c>
      <c r="E58">
        <v>3</v>
      </c>
      <c r="F58">
        <v>6</v>
      </c>
      <c r="G58">
        <v>0.18</v>
      </c>
      <c r="H58">
        <v>0.03</v>
      </c>
      <c r="I58">
        <v>1</v>
      </c>
      <c r="J58">
        <v>7</v>
      </c>
      <c r="K58">
        <v>5</v>
      </c>
      <c r="L58">
        <v>0.022</v>
      </c>
      <c r="M58">
        <v>1</v>
      </c>
      <c r="N58">
        <v>0.06</v>
      </c>
    </row>
    <row r="59" spans="1:14" ht="12.75">
      <c r="A59">
        <v>2</v>
      </c>
      <c r="B59">
        <v>13</v>
      </c>
      <c r="C59">
        <v>7</v>
      </c>
      <c r="D59">
        <v>2006</v>
      </c>
      <c r="E59">
        <v>3</v>
      </c>
      <c r="F59">
        <v>10</v>
      </c>
      <c r="G59">
        <v>0.38</v>
      </c>
      <c r="H59">
        <v>0.01</v>
      </c>
      <c r="I59">
        <v>4</v>
      </c>
      <c r="J59">
        <v>1</v>
      </c>
      <c r="K59">
        <v>1</v>
      </c>
      <c r="L59">
        <v>0.022</v>
      </c>
      <c r="M59">
        <v>1</v>
      </c>
      <c r="N59">
        <v>0.01</v>
      </c>
    </row>
    <row r="60" spans="1:14" ht="12.75">
      <c r="A60">
        <v>2</v>
      </c>
      <c r="B60">
        <v>13</v>
      </c>
      <c r="C60">
        <v>7</v>
      </c>
      <c r="D60">
        <v>2006</v>
      </c>
      <c r="E60">
        <v>3</v>
      </c>
      <c r="F60">
        <v>10</v>
      </c>
      <c r="G60">
        <v>0.15</v>
      </c>
      <c r="H60">
        <v>0.03</v>
      </c>
      <c r="I60">
        <v>4</v>
      </c>
      <c r="J60">
        <v>7</v>
      </c>
      <c r="K60">
        <v>3</v>
      </c>
      <c r="L60">
        <v>0.025</v>
      </c>
      <c r="M60">
        <v>1</v>
      </c>
      <c r="N60">
        <v>0.03</v>
      </c>
    </row>
    <row r="61" spans="1:14" ht="12.75">
      <c r="A61">
        <v>2</v>
      </c>
      <c r="B61">
        <v>13</v>
      </c>
      <c r="C61">
        <v>7</v>
      </c>
      <c r="D61">
        <v>2006</v>
      </c>
      <c r="E61">
        <v>3</v>
      </c>
      <c r="F61">
        <v>2</v>
      </c>
      <c r="G61">
        <v>0.05</v>
      </c>
      <c r="H61">
        <v>0</v>
      </c>
      <c r="I61">
        <v>6</v>
      </c>
      <c r="J61">
        <v>7</v>
      </c>
      <c r="K61">
        <v>3</v>
      </c>
      <c r="L61">
        <v>0.025</v>
      </c>
      <c r="M61">
        <v>1</v>
      </c>
      <c r="N61">
        <v>0</v>
      </c>
    </row>
    <row r="62" spans="1:14" ht="12.75">
      <c r="A62">
        <v>2</v>
      </c>
      <c r="B62">
        <v>13</v>
      </c>
      <c r="C62">
        <v>7</v>
      </c>
      <c r="D62">
        <v>2006</v>
      </c>
      <c r="E62">
        <v>3</v>
      </c>
      <c r="F62">
        <v>10</v>
      </c>
      <c r="G62">
        <v>0.18</v>
      </c>
      <c r="H62">
        <v>0.05</v>
      </c>
      <c r="I62">
        <v>4</v>
      </c>
      <c r="J62">
        <v>5</v>
      </c>
      <c r="K62">
        <v>3</v>
      </c>
      <c r="L62">
        <v>0.025</v>
      </c>
      <c r="M62">
        <v>1</v>
      </c>
      <c r="N62">
        <v>0.07</v>
      </c>
    </row>
    <row r="63" spans="1:14" ht="12.75">
      <c r="A63">
        <v>2</v>
      </c>
      <c r="B63">
        <v>19</v>
      </c>
      <c r="C63">
        <v>7</v>
      </c>
      <c r="D63">
        <v>2006</v>
      </c>
      <c r="E63">
        <v>4</v>
      </c>
      <c r="F63">
        <v>20</v>
      </c>
      <c r="G63">
        <v>0.07</v>
      </c>
      <c r="H63">
        <v>0.01</v>
      </c>
      <c r="I63">
        <v>5</v>
      </c>
      <c r="J63">
        <v>4</v>
      </c>
      <c r="K63">
        <v>7</v>
      </c>
      <c r="L63">
        <v>0.026</v>
      </c>
      <c r="M63">
        <v>2</v>
      </c>
      <c r="N63">
        <v>0.21</v>
      </c>
    </row>
    <row r="64" spans="1:14" ht="12.75">
      <c r="A64">
        <v>2</v>
      </c>
      <c r="B64">
        <v>11</v>
      </c>
      <c r="C64">
        <v>7</v>
      </c>
      <c r="D64">
        <v>2006</v>
      </c>
      <c r="E64">
        <v>5</v>
      </c>
      <c r="F64">
        <v>5</v>
      </c>
      <c r="G64">
        <v>0.22</v>
      </c>
      <c r="H64">
        <v>0.01</v>
      </c>
      <c r="I64">
        <v>6</v>
      </c>
      <c r="J64">
        <v>1</v>
      </c>
      <c r="K64">
        <v>10</v>
      </c>
      <c r="L64">
        <v>0.022</v>
      </c>
      <c r="M64">
        <v>1</v>
      </c>
      <c r="N64">
        <v>0.02</v>
      </c>
    </row>
    <row r="65" spans="1:14" ht="12.75">
      <c r="A65">
        <v>2</v>
      </c>
      <c r="B65">
        <v>22</v>
      </c>
      <c r="C65">
        <v>6</v>
      </c>
      <c r="D65">
        <v>2006</v>
      </c>
      <c r="E65">
        <v>36</v>
      </c>
      <c r="F65">
        <v>50</v>
      </c>
      <c r="G65">
        <v>0.15</v>
      </c>
      <c r="H65">
        <v>0</v>
      </c>
      <c r="I65">
        <v>4</v>
      </c>
      <c r="J65">
        <v>4</v>
      </c>
      <c r="K65">
        <v>1</v>
      </c>
      <c r="L65">
        <v>0.018</v>
      </c>
      <c r="M65">
        <v>1</v>
      </c>
      <c r="N65">
        <v>0</v>
      </c>
    </row>
    <row r="66" spans="1:14" ht="12.75">
      <c r="A66">
        <v>2</v>
      </c>
      <c r="B66">
        <v>22</v>
      </c>
      <c r="C66">
        <v>6</v>
      </c>
      <c r="D66">
        <v>2006</v>
      </c>
      <c r="E66">
        <v>36</v>
      </c>
      <c r="F66">
        <v>40</v>
      </c>
      <c r="G66">
        <v>0.14</v>
      </c>
      <c r="H66">
        <v>0.01</v>
      </c>
      <c r="I66">
        <v>4</v>
      </c>
      <c r="J66">
        <v>5</v>
      </c>
      <c r="K66">
        <v>1</v>
      </c>
      <c r="L66">
        <v>0.012</v>
      </c>
      <c r="M66">
        <v>1</v>
      </c>
      <c r="N66">
        <v>0.01</v>
      </c>
    </row>
    <row r="67" spans="1:14" ht="12.75">
      <c r="A67">
        <v>2</v>
      </c>
      <c r="B67">
        <v>22</v>
      </c>
      <c r="C67">
        <v>6</v>
      </c>
      <c r="D67">
        <v>2006</v>
      </c>
      <c r="E67">
        <v>36</v>
      </c>
      <c r="F67">
        <v>40</v>
      </c>
      <c r="G67">
        <v>0.11</v>
      </c>
      <c r="H67">
        <v>0</v>
      </c>
      <c r="I67">
        <v>4</v>
      </c>
      <c r="J67">
        <v>4</v>
      </c>
      <c r="K67">
        <v>1</v>
      </c>
      <c r="L67">
        <v>0.013</v>
      </c>
      <c r="M67">
        <v>1</v>
      </c>
      <c r="N67">
        <v>0</v>
      </c>
    </row>
    <row r="68" spans="1:14" ht="12.75">
      <c r="A68">
        <v>2</v>
      </c>
      <c r="B68">
        <v>22</v>
      </c>
      <c r="C68">
        <v>6</v>
      </c>
      <c r="D68">
        <v>2006</v>
      </c>
      <c r="E68">
        <v>36</v>
      </c>
      <c r="F68">
        <v>50</v>
      </c>
      <c r="G68">
        <v>0.16</v>
      </c>
      <c r="H68">
        <v>0.01</v>
      </c>
      <c r="I68">
        <v>4</v>
      </c>
      <c r="J68">
        <v>4</v>
      </c>
      <c r="K68">
        <v>1</v>
      </c>
      <c r="L68">
        <v>0.016</v>
      </c>
      <c r="M68">
        <v>1</v>
      </c>
      <c r="N68">
        <v>0</v>
      </c>
    </row>
    <row r="69" spans="1:14" ht="12.75">
      <c r="A69">
        <v>2</v>
      </c>
      <c r="B69">
        <v>22</v>
      </c>
      <c r="C69">
        <v>6</v>
      </c>
      <c r="D69">
        <v>2006</v>
      </c>
      <c r="E69">
        <v>36</v>
      </c>
      <c r="F69">
        <v>40</v>
      </c>
      <c r="H69">
        <v>0</v>
      </c>
      <c r="I69">
        <v>3</v>
      </c>
      <c r="J69">
        <v>4</v>
      </c>
      <c r="K69">
        <v>7</v>
      </c>
      <c r="L69">
        <v>0.019</v>
      </c>
      <c r="M69">
        <v>1</v>
      </c>
      <c r="N69">
        <v>0</v>
      </c>
    </row>
    <row r="70" spans="1:14" ht="12.75">
      <c r="A70">
        <v>2</v>
      </c>
      <c r="B70">
        <v>22</v>
      </c>
      <c r="C70">
        <v>6</v>
      </c>
      <c r="D70">
        <v>2006</v>
      </c>
      <c r="E70">
        <v>36</v>
      </c>
      <c r="F70">
        <v>20</v>
      </c>
      <c r="G70">
        <v>0.45</v>
      </c>
      <c r="H70">
        <v>0.01</v>
      </c>
      <c r="I70">
        <v>1</v>
      </c>
      <c r="J70">
        <v>7</v>
      </c>
      <c r="K70">
        <v>5</v>
      </c>
      <c r="L70">
        <v>0.012</v>
      </c>
      <c r="M70">
        <v>1</v>
      </c>
      <c r="N70">
        <v>0.01</v>
      </c>
    </row>
    <row r="71" spans="1:14" ht="12.75">
      <c r="A71">
        <v>2</v>
      </c>
      <c r="B71">
        <v>22</v>
      </c>
      <c r="C71">
        <v>6</v>
      </c>
      <c r="D71">
        <v>2006</v>
      </c>
      <c r="E71">
        <v>36</v>
      </c>
      <c r="F71">
        <v>200</v>
      </c>
      <c r="G71">
        <v>0.14</v>
      </c>
      <c r="H71">
        <v>0</v>
      </c>
      <c r="I71">
        <v>4</v>
      </c>
      <c r="J71">
        <v>4</v>
      </c>
      <c r="K71">
        <v>4</v>
      </c>
      <c r="L71">
        <v>0.015</v>
      </c>
      <c r="M71">
        <v>1</v>
      </c>
      <c r="N71">
        <v>0</v>
      </c>
    </row>
    <row r="72" spans="1:14" ht="12.75">
      <c r="A72">
        <v>2</v>
      </c>
      <c r="B72">
        <v>22</v>
      </c>
      <c r="C72">
        <v>6</v>
      </c>
      <c r="D72">
        <v>2006</v>
      </c>
      <c r="E72">
        <v>36</v>
      </c>
      <c r="F72">
        <v>10</v>
      </c>
      <c r="G72">
        <v>0.12</v>
      </c>
      <c r="H72">
        <v>0.01</v>
      </c>
      <c r="I72">
        <v>4</v>
      </c>
      <c r="J72">
        <v>5</v>
      </c>
      <c r="K72">
        <v>7</v>
      </c>
      <c r="L72">
        <v>0.013</v>
      </c>
      <c r="M72">
        <v>1</v>
      </c>
      <c r="N72">
        <v>0.01</v>
      </c>
    </row>
    <row r="73" spans="1:14" ht="12.75">
      <c r="A73">
        <v>2</v>
      </c>
      <c r="B73">
        <v>22</v>
      </c>
      <c r="C73">
        <v>6</v>
      </c>
      <c r="D73">
        <v>2006</v>
      </c>
      <c r="E73">
        <v>36</v>
      </c>
      <c r="F73">
        <v>60</v>
      </c>
      <c r="G73">
        <v>0.09</v>
      </c>
      <c r="H73">
        <v>0</v>
      </c>
      <c r="I73">
        <v>4</v>
      </c>
      <c r="J73">
        <v>5</v>
      </c>
      <c r="K73">
        <v>7</v>
      </c>
      <c r="L73">
        <v>0.013</v>
      </c>
      <c r="M73">
        <v>1</v>
      </c>
      <c r="N73">
        <v>0</v>
      </c>
    </row>
    <row r="74" spans="1:14" ht="12.75">
      <c r="A74">
        <v>2</v>
      </c>
      <c r="B74">
        <v>22</v>
      </c>
      <c r="C74">
        <v>6</v>
      </c>
      <c r="D74">
        <v>2006</v>
      </c>
      <c r="E74">
        <v>36</v>
      </c>
      <c r="F74">
        <v>25</v>
      </c>
      <c r="G74">
        <v>0.05</v>
      </c>
      <c r="H74">
        <v>0</v>
      </c>
      <c r="I74">
        <v>4</v>
      </c>
      <c r="J74">
        <v>5</v>
      </c>
      <c r="K74">
        <v>7</v>
      </c>
      <c r="L74">
        <v>0.014</v>
      </c>
      <c r="M74">
        <v>1</v>
      </c>
      <c r="N74">
        <v>0</v>
      </c>
    </row>
    <row r="75" spans="1:14" ht="12.75">
      <c r="A75">
        <v>2</v>
      </c>
      <c r="B75">
        <v>22</v>
      </c>
      <c r="C75">
        <v>6</v>
      </c>
      <c r="D75">
        <v>2006</v>
      </c>
      <c r="E75">
        <v>36</v>
      </c>
      <c r="F75">
        <v>250</v>
      </c>
      <c r="G75">
        <v>0.3</v>
      </c>
      <c r="H75">
        <v>0</v>
      </c>
      <c r="I75">
        <v>4</v>
      </c>
      <c r="J75">
        <v>4</v>
      </c>
      <c r="K75">
        <v>7</v>
      </c>
      <c r="L75">
        <v>0.014</v>
      </c>
      <c r="M75">
        <v>1</v>
      </c>
      <c r="N75">
        <v>0</v>
      </c>
    </row>
    <row r="76" spans="1:14" ht="12.75">
      <c r="A76">
        <v>2</v>
      </c>
      <c r="B76">
        <v>19</v>
      </c>
      <c r="C76">
        <v>7</v>
      </c>
      <c r="D76">
        <v>2006</v>
      </c>
      <c r="E76">
        <v>40</v>
      </c>
      <c r="F76">
        <v>10</v>
      </c>
      <c r="G76">
        <v>0.33</v>
      </c>
      <c r="H76">
        <v>0</v>
      </c>
      <c r="I76">
        <v>6</v>
      </c>
      <c r="J76">
        <v>2</v>
      </c>
      <c r="K76">
        <v>3</v>
      </c>
      <c r="L76">
        <v>0.025</v>
      </c>
      <c r="M76">
        <v>2</v>
      </c>
      <c r="N76">
        <v>0</v>
      </c>
    </row>
    <row r="77" spans="1:14" ht="12.75">
      <c r="A77">
        <v>2</v>
      </c>
      <c r="B77">
        <v>19</v>
      </c>
      <c r="C77">
        <v>7</v>
      </c>
      <c r="D77">
        <v>2006</v>
      </c>
      <c r="E77">
        <v>40</v>
      </c>
      <c r="F77">
        <v>5</v>
      </c>
      <c r="G77">
        <v>0.45</v>
      </c>
      <c r="H77">
        <v>0.01</v>
      </c>
      <c r="I77">
        <v>6</v>
      </c>
      <c r="J77">
        <v>2</v>
      </c>
      <c r="K77">
        <v>5</v>
      </c>
      <c r="L77">
        <v>0.027</v>
      </c>
      <c r="M77">
        <v>2</v>
      </c>
      <c r="N77">
        <v>0</v>
      </c>
    </row>
    <row r="78" spans="1:14" ht="12.75">
      <c r="A78">
        <v>2</v>
      </c>
      <c r="B78">
        <v>19</v>
      </c>
      <c r="C78">
        <v>7</v>
      </c>
      <c r="D78">
        <v>2006</v>
      </c>
      <c r="E78">
        <v>40</v>
      </c>
      <c r="F78">
        <v>75</v>
      </c>
      <c r="G78">
        <v>0.15</v>
      </c>
      <c r="H78">
        <v>0</v>
      </c>
      <c r="I78">
        <v>3</v>
      </c>
      <c r="J78">
        <v>4</v>
      </c>
      <c r="K78">
        <v>3</v>
      </c>
      <c r="L78">
        <v>0.03</v>
      </c>
      <c r="M78">
        <v>2</v>
      </c>
      <c r="N78">
        <v>0.01</v>
      </c>
    </row>
    <row r="79" spans="1:14" ht="12.75">
      <c r="A79">
        <v>2</v>
      </c>
      <c r="B79">
        <v>19</v>
      </c>
      <c r="C79">
        <v>7</v>
      </c>
      <c r="D79">
        <v>2006</v>
      </c>
      <c r="E79">
        <v>40</v>
      </c>
      <c r="F79">
        <v>100</v>
      </c>
      <c r="G79">
        <v>0.54</v>
      </c>
      <c r="H79">
        <v>0</v>
      </c>
      <c r="I79">
        <v>4</v>
      </c>
      <c r="J79">
        <v>7</v>
      </c>
      <c r="K79">
        <v>3</v>
      </c>
      <c r="L79">
        <v>0.031</v>
      </c>
      <c r="M79">
        <v>2</v>
      </c>
      <c r="N79">
        <v>0</v>
      </c>
    </row>
    <row r="80" spans="1:14" ht="12.75">
      <c r="A80">
        <v>2</v>
      </c>
      <c r="B80">
        <v>19</v>
      </c>
      <c r="C80">
        <v>7</v>
      </c>
      <c r="D80">
        <v>2006</v>
      </c>
      <c r="E80">
        <v>40</v>
      </c>
      <c r="F80">
        <v>2</v>
      </c>
      <c r="G80">
        <v>0.08</v>
      </c>
      <c r="H80">
        <v>0</v>
      </c>
      <c r="I80">
        <v>3</v>
      </c>
      <c r="J80">
        <v>1</v>
      </c>
      <c r="K80">
        <v>1</v>
      </c>
      <c r="L80">
        <v>0.032</v>
      </c>
      <c r="M80">
        <v>2</v>
      </c>
      <c r="N80">
        <v>0</v>
      </c>
    </row>
    <row r="81" spans="1:13" ht="12.75">
      <c r="A81">
        <v>2</v>
      </c>
      <c r="B81">
        <v>19</v>
      </c>
      <c r="C81">
        <v>7</v>
      </c>
      <c r="D81">
        <v>2006</v>
      </c>
      <c r="E81">
        <v>40</v>
      </c>
      <c r="F81">
        <v>50</v>
      </c>
      <c r="G81">
        <v>0.09</v>
      </c>
      <c r="H81">
        <v>0</v>
      </c>
      <c r="I81">
        <v>3</v>
      </c>
      <c r="J81">
        <v>1</v>
      </c>
      <c r="K81">
        <v>7</v>
      </c>
      <c r="L81">
        <v>0.033</v>
      </c>
      <c r="M81">
        <v>2</v>
      </c>
    </row>
    <row r="82" spans="1:14" ht="12.75">
      <c r="A82">
        <v>2</v>
      </c>
      <c r="B82">
        <v>19</v>
      </c>
      <c r="C82">
        <v>7</v>
      </c>
      <c r="D82">
        <v>2006</v>
      </c>
      <c r="E82">
        <v>40</v>
      </c>
      <c r="F82">
        <v>5</v>
      </c>
      <c r="G82">
        <v>0.31</v>
      </c>
      <c r="H82">
        <v>0</v>
      </c>
      <c r="I82">
        <v>6</v>
      </c>
      <c r="J82">
        <v>7</v>
      </c>
      <c r="K82">
        <v>5</v>
      </c>
      <c r="L82">
        <v>0.034</v>
      </c>
      <c r="M82">
        <v>2</v>
      </c>
      <c r="N82">
        <v>0.01</v>
      </c>
    </row>
    <row r="83" spans="1:14" ht="12.75">
      <c r="A83">
        <v>2</v>
      </c>
      <c r="B83">
        <v>19</v>
      </c>
      <c r="C83">
        <v>7</v>
      </c>
      <c r="D83">
        <v>2006</v>
      </c>
      <c r="E83">
        <v>40</v>
      </c>
      <c r="F83">
        <v>15</v>
      </c>
      <c r="G83">
        <v>0.07</v>
      </c>
      <c r="H83">
        <v>0.04</v>
      </c>
      <c r="I83">
        <v>4</v>
      </c>
      <c r="J83">
        <v>7</v>
      </c>
      <c r="K83">
        <v>3</v>
      </c>
      <c r="L83">
        <v>0.035</v>
      </c>
      <c r="M83">
        <v>2</v>
      </c>
      <c r="N83">
        <v>0.04</v>
      </c>
    </row>
    <row r="84" spans="1:14" ht="12.75">
      <c r="A84">
        <v>2</v>
      </c>
      <c r="B84">
        <v>19</v>
      </c>
      <c r="C84">
        <v>7</v>
      </c>
      <c r="D84">
        <v>2006</v>
      </c>
      <c r="E84">
        <v>40</v>
      </c>
      <c r="F84">
        <v>5</v>
      </c>
      <c r="G84">
        <v>0.28</v>
      </c>
      <c r="H84">
        <v>0</v>
      </c>
      <c r="I84">
        <v>5</v>
      </c>
      <c r="J84">
        <v>7</v>
      </c>
      <c r="K84">
        <v>1</v>
      </c>
      <c r="L84">
        <v>0.04</v>
      </c>
      <c r="M84">
        <v>2</v>
      </c>
      <c r="N84">
        <v>0</v>
      </c>
    </row>
    <row r="85" spans="1:14" ht="12.75">
      <c r="A85">
        <v>2</v>
      </c>
      <c r="B85">
        <v>19</v>
      </c>
      <c r="C85">
        <v>7</v>
      </c>
      <c r="D85">
        <v>2006</v>
      </c>
      <c r="E85">
        <v>40</v>
      </c>
      <c r="F85">
        <v>2</v>
      </c>
      <c r="G85">
        <v>0.27</v>
      </c>
      <c r="H85">
        <v>0.04</v>
      </c>
      <c r="I85">
        <v>6</v>
      </c>
      <c r="J85">
        <v>7</v>
      </c>
      <c r="K85">
        <v>3</v>
      </c>
      <c r="L85">
        <v>0.04</v>
      </c>
      <c r="M85">
        <v>2</v>
      </c>
      <c r="N85">
        <v>0.06</v>
      </c>
    </row>
    <row r="86" spans="1:14" ht="12.75">
      <c r="A86">
        <v>2</v>
      </c>
      <c r="B86">
        <v>19</v>
      </c>
      <c r="C86">
        <v>7</v>
      </c>
      <c r="D86">
        <v>2006</v>
      </c>
      <c r="E86">
        <v>40</v>
      </c>
      <c r="F86">
        <v>5</v>
      </c>
      <c r="G86">
        <v>0.55</v>
      </c>
      <c r="H86">
        <v>0.01</v>
      </c>
      <c r="I86">
        <v>4</v>
      </c>
      <c r="J86">
        <v>7</v>
      </c>
      <c r="K86">
        <v>1</v>
      </c>
      <c r="L86">
        <v>0.04</v>
      </c>
      <c r="M86">
        <v>2</v>
      </c>
      <c r="N86">
        <v>0.01</v>
      </c>
    </row>
    <row r="87" spans="1:14" ht="12.75">
      <c r="A87">
        <v>2</v>
      </c>
      <c r="B87">
        <v>19</v>
      </c>
      <c r="C87">
        <v>7</v>
      </c>
      <c r="D87">
        <v>2006</v>
      </c>
      <c r="E87">
        <v>40</v>
      </c>
      <c r="F87">
        <v>5</v>
      </c>
      <c r="G87">
        <v>0.43</v>
      </c>
      <c r="H87">
        <v>0</v>
      </c>
      <c r="I87">
        <v>5</v>
      </c>
      <c r="J87">
        <v>2</v>
      </c>
      <c r="K87">
        <v>1</v>
      </c>
      <c r="L87">
        <v>0.04</v>
      </c>
      <c r="M87">
        <v>2</v>
      </c>
      <c r="N87">
        <v>0.01</v>
      </c>
    </row>
    <row r="88" spans="1:14" ht="12.75">
      <c r="A88">
        <v>2</v>
      </c>
      <c r="B88">
        <v>19</v>
      </c>
      <c r="C88">
        <v>7</v>
      </c>
      <c r="D88">
        <v>2006</v>
      </c>
      <c r="E88">
        <v>40</v>
      </c>
      <c r="F88">
        <v>5</v>
      </c>
      <c r="G88">
        <v>0.3</v>
      </c>
      <c r="H88">
        <v>0.01</v>
      </c>
      <c r="I88">
        <v>6</v>
      </c>
      <c r="J88">
        <v>7</v>
      </c>
      <c r="K88">
        <v>3</v>
      </c>
      <c r="L88">
        <v>0.04</v>
      </c>
      <c r="M88">
        <v>2</v>
      </c>
      <c r="N88">
        <v>0.02</v>
      </c>
    </row>
    <row r="89" spans="1:14" ht="12.75">
      <c r="A89">
        <v>2</v>
      </c>
      <c r="B89">
        <v>19</v>
      </c>
      <c r="C89">
        <v>7</v>
      </c>
      <c r="D89">
        <v>2006</v>
      </c>
      <c r="E89">
        <v>40</v>
      </c>
      <c r="F89">
        <v>5</v>
      </c>
      <c r="G89">
        <v>0.08</v>
      </c>
      <c r="H89">
        <v>0</v>
      </c>
      <c r="I89">
        <v>4</v>
      </c>
      <c r="J89">
        <v>7</v>
      </c>
      <c r="K89">
        <v>1</v>
      </c>
      <c r="L89">
        <v>0.042</v>
      </c>
      <c r="M89">
        <v>2</v>
      </c>
      <c r="N89">
        <v>0.01</v>
      </c>
    </row>
    <row r="90" spans="1:14" ht="12.75">
      <c r="A90">
        <v>2</v>
      </c>
      <c r="B90">
        <v>19</v>
      </c>
      <c r="C90">
        <v>7</v>
      </c>
      <c r="D90">
        <v>2006</v>
      </c>
      <c r="E90">
        <v>40</v>
      </c>
      <c r="F90">
        <v>24</v>
      </c>
      <c r="G90">
        <v>0.25</v>
      </c>
      <c r="H90">
        <v>0.01</v>
      </c>
      <c r="I90">
        <v>4</v>
      </c>
      <c r="J90">
        <v>7</v>
      </c>
      <c r="K90">
        <v>3</v>
      </c>
      <c r="L90">
        <v>0.042</v>
      </c>
      <c r="M90">
        <v>2</v>
      </c>
      <c r="N90">
        <v>0.01</v>
      </c>
    </row>
    <row r="91" spans="1:14" ht="12.75">
      <c r="A91">
        <v>2</v>
      </c>
      <c r="B91">
        <v>19</v>
      </c>
      <c r="C91">
        <v>7</v>
      </c>
      <c r="D91">
        <v>2006</v>
      </c>
      <c r="E91">
        <v>40</v>
      </c>
      <c r="F91">
        <v>10</v>
      </c>
      <c r="G91">
        <v>0.2</v>
      </c>
      <c r="H91">
        <v>0</v>
      </c>
      <c r="I91">
        <v>6</v>
      </c>
      <c r="J91">
        <v>2</v>
      </c>
      <c r="K91">
        <v>1</v>
      </c>
      <c r="L91">
        <v>0.043</v>
      </c>
      <c r="M91">
        <v>2</v>
      </c>
      <c r="N91">
        <v>0</v>
      </c>
    </row>
    <row r="92" spans="1:14" ht="12.75">
      <c r="A92">
        <v>2</v>
      </c>
      <c r="B92">
        <v>19</v>
      </c>
      <c r="C92">
        <v>7</v>
      </c>
      <c r="D92">
        <v>2006</v>
      </c>
      <c r="E92">
        <v>40</v>
      </c>
      <c r="F92">
        <v>5</v>
      </c>
      <c r="G92">
        <v>0.24</v>
      </c>
      <c r="H92">
        <v>0</v>
      </c>
      <c r="I92">
        <v>6</v>
      </c>
      <c r="J92">
        <v>2</v>
      </c>
      <c r="K92">
        <v>1</v>
      </c>
      <c r="L92">
        <v>0.043</v>
      </c>
      <c r="M92">
        <v>2</v>
      </c>
      <c r="N92">
        <v>0.01</v>
      </c>
    </row>
    <row r="93" spans="1:14" ht="12.75">
      <c r="A93">
        <v>2</v>
      </c>
      <c r="B93">
        <v>19</v>
      </c>
      <c r="C93">
        <v>7</v>
      </c>
      <c r="D93">
        <v>2006</v>
      </c>
      <c r="E93">
        <v>40</v>
      </c>
      <c r="F93">
        <v>5</v>
      </c>
      <c r="G93">
        <v>0.14</v>
      </c>
      <c r="H93">
        <v>0.15</v>
      </c>
      <c r="I93">
        <v>4</v>
      </c>
      <c r="J93">
        <v>5</v>
      </c>
      <c r="K93">
        <v>7</v>
      </c>
      <c r="L93">
        <v>0.043</v>
      </c>
      <c r="M93">
        <v>2</v>
      </c>
      <c r="N93">
        <v>0.15</v>
      </c>
    </row>
    <row r="94" spans="1:14" ht="12.75">
      <c r="A94">
        <v>2</v>
      </c>
      <c r="B94">
        <v>19</v>
      </c>
      <c r="C94">
        <v>7</v>
      </c>
      <c r="D94">
        <v>2006</v>
      </c>
      <c r="E94">
        <v>40</v>
      </c>
      <c r="F94">
        <v>45</v>
      </c>
      <c r="G94">
        <v>0.08</v>
      </c>
      <c r="H94">
        <v>0.21</v>
      </c>
      <c r="I94">
        <v>4</v>
      </c>
      <c r="J94">
        <v>5</v>
      </c>
      <c r="K94">
        <v>7</v>
      </c>
      <c r="L94">
        <v>0.043</v>
      </c>
      <c r="M94">
        <v>2</v>
      </c>
      <c r="N94">
        <v>0.21</v>
      </c>
    </row>
    <row r="95" spans="1:14" ht="12.75">
      <c r="A95">
        <v>2</v>
      </c>
      <c r="B95">
        <v>19</v>
      </c>
      <c r="C95">
        <v>7</v>
      </c>
      <c r="D95">
        <v>2006</v>
      </c>
      <c r="E95">
        <v>40</v>
      </c>
      <c r="F95">
        <v>40</v>
      </c>
      <c r="G95">
        <v>0.19</v>
      </c>
      <c r="H95">
        <v>0</v>
      </c>
      <c r="I95">
        <v>5</v>
      </c>
      <c r="J95">
        <v>7</v>
      </c>
      <c r="K95">
        <v>5</v>
      </c>
      <c r="L95">
        <v>0.044</v>
      </c>
      <c r="M95">
        <v>2</v>
      </c>
      <c r="N95">
        <v>0</v>
      </c>
    </row>
    <row r="96" spans="1:14" ht="12.75">
      <c r="A96">
        <v>2</v>
      </c>
      <c r="B96">
        <v>19</v>
      </c>
      <c r="C96">
        <v>7</v>
      </c>
      <c r="D96">
        <v>2006</v>
      </c>
      <c r="E96">
        <v>40</v>
      </c>
      <c r="F96">
        <v>200</v>
      </c>
      <c r="G96">
        <v>0.54</v>
      </c>
      <c r="H96">
        <v>0</v>
      </c>
      <c r="I96">
        <v>3</v>
      </c>
      <c r="J96">
        <v>1</v>
      </c>
      <c r="K96">
        <v>3</v>
      </c>
      <c r="L96">
        <v>0.044</v>
      </c>
      <c r="M96">
        <v>2</v>
      </c>
      <c r="N96">
        <v>0</v>
      </c>
    </row>
    <row r="97" spans="1:14" ht="12.75">
      <c r="A97">
        <v>2</v>
      </c>
      <c r="B97">
        <v>19</v>
      </c>
      <c r="C97">
        <v>7</v>
      </c>
      <c r="D97">
        <v>2006</v>
      </c>
      <c r="E97">
        <v>40</v>
      </c>
      <c r="F97">
        <v>10</v>
      </c>
      <c r="G97">
        <v>0.31</v>
      </c>
      <c r="H97">
        <v>0.01</v>
      </c>
      <c r="I97">
        <v>6</v>
      </c>
      <c r="J97">
        <v>7</v>
      </c>
      <c r="K97">
        <v>5</v>
      </c>
      <c r="L97">
        <v>0.045</v>
      </c>
      <c r="M97">
        <v>2</v>
      </c>
      <c r="N97">
        <v>0.01</v>
      </c>
    </row>
    <row r="98" spans="1:14" ht="12.75">
      <c r="A98">
        <v>2</v>
      </c>
      <c r="B98">
        <v>19</v>
      </c>
      <c r="C98">
        <v>7</v>
      </c>
      <c r="D98">
        <v>2006</v>
      </c>
      <c r="E98">
        <v>40</v>
      </c>
      <c r="F98">
        <v>16</v>
      </c>
      <c r="G98">
        <v>1</v>
      </c>
      <c r="H98">
        <v>0</v>
      </c>
      <c r="I98">
        <v>6</v>
      </c>
      <c r="J98">
        <v>7</v>
      </c>
      <c r="K98">
        <v>5</v>
      </c>
      <c r="L98">
        <v>0.046</v>
      </c>
      <c r="M98">
        <v>2</v>
      </c>
      <c r="N98">
        <v>0.04</v>
      </c>
    </row>
    <row r="99" spans="1:14" ht="12.75">
      <c r="A99">
        <v>2</v>
      </c>
      <c r="B99">
        <v>19</v>
      </c>
      <c r="C99">
        <v>7</v>
      </c>
      <c r="D99">
        <v>2006</v>
      </c>
      <c r="E99">
        <v>40</v>
      </c>
      <c r="F99">
        <v>10</v>
      </c>
      <c r="G99">
        <v>0.33</v>
      </c>
      <c r="H99">
        <v>0</v>
      </c>
      <c r="I99">
        <v>6</v>
      </c>
      <c r="J99">
        <v>2</v>
      </c>
      <c r="K99">
        <v>3</v>
      </c>
      <c r="L99">
        <v>0.046</v>
      </c>
      <c r="M99">
        <v>2</v>
      </c>
      <c r="N99">
        <v>0</v>
      </c>
    </row>
    <row r="100" spans="1:14" ht="12.75">
      <c r="A100">
        <v>2</v>
      </c>
      <c r="B100">
        <v>19</v>
      </c>
      <c r="C100">
        <v>7</v>
      </c>
      <c r="D100">
        <v>2006</v>
      </c>
      <c r="E100">
        <v>40</v>
      </c>
      <c r="F100">
        <v>2</v>
      </c>
      <c r="G100">
        <v>0.17</v>
      </c>
      <c r="H100">
        <v>0</v>
      </c>
      <c r="I100">
        <v>6</v>
      </c>
      <c r="J100">
        <v>7</v>
      </c>
      <c r="K100">
        <v>3</v>
      </c>
      <c r="L100">
        <v>0.046</v>
      </c>
      <c r="M100">
        <v>2</v>
      </c>
      <c r="N100">
        <v>0</v>
      </c>
    </row>
    <row r="101" spans="1:14" ht="12.75">
      <c r="A101">
        <v>2</v>
      </c>
      <c r="B101">
        <v>19</v>
      </c>
      <c r="C101">
        <v>7</v>
      </c>
      <c r="D101">
        <v>2006</v>
      </c>
      <c r="E101">
        <v>40</v>
      </c>
      <c r="F101">
        <v>2</v>
      </c>
      <c r="G101">
        <v>0.43</v>
      </c>
      <c r="H101">
        <v>0.06</v>
      </c>
      <c r="I101">
        <v>6</v>
      </c>
      <c r="J101">
        <v>1</v>
      </c>
      <c r="K101">
        <v>3</v>
      </c>
      <c r="L101">
        <v>0.047</v>
      </c>
      <c r="M101">
        <v>2</v>
      </c>
      <c r="N101">
        <v>0</v>
      </c>
    </row>
    <row r="102" spans="1:14" ht="12.75">
      <c r="A102">
        <v>2</v>
      </c>
      <c r="B102">
        <v>19</v>
      </c>
      <c r="C102">
        <v>7</v>
      </c>
      <c r="D102">
        <v>2006</v>
      </c>
      <c r="E102">
        <v>40</v>
      </c>
      <c r="F102">
        <v>2</v>
      </c>
      <c r="G102">
        <v>0.18</v>
      </c>
      <c r="H102">
        <v>0.01</v>
      </c>
      <c r="I102">
        <v>6</v>
      </c>
      <c r="J102">
        <v>7</v>
      </c>
      <c r="K102">
        <v>1</v>
      </c>
      <c r="L102">
        <v>0.047</v>
      </c>
      <c r="M102">
        <v>2</v>
      </c>
      <c r="N102">
        <v>0.01</v>
      </c>
    </row>
    <row r="103" spans="1:14" ht="12.75">
      <c r="A103">
        <v>2</v>
      </c>
      <c r="B103">
        <v>19</v>
      </c>
      <c r="C103">
        <v>7</v>
      </c>
      <c r="D103">
        <v>2006</v>
      </c>
      <c r="E103">
        <v>40</v>
      </c>
      <c r="F103">
        <v>15</v>
      </c>
      <c r="G103">
        <v>0.08</v>
      </c>
      <c r="H103">
        <v>0</v>
      </c>
      <c r="I103">
        <v>3</v>
      </c>
      <c r="J103">
        <v>5</v>
      </c>
      <c r="K103">
        <v>1</v>
      </c>
      <c r="L103">
        <v>0.048</v>
      </c>
      <c r="M103">
        <v>2</v>
      </c>
      <c r="N103">
        <v>0</v>
      </c>
    </row>
    <row r="104" spans="1:14" ht="12.75">
      <c r="A104">
        <v>2</v>
      </c>
      <c r="B104">
        <v>19</v>
      </c>
      <c r="C104">
        <v>7</v>
      </c>
      <c r="D104">
        <v>2006</v>
      </c>
      <c r="E104">
        <v>40</v>
      </c>
      <c r="F104">
        <v>1</v>
      </c>
      <c r="G104">
        <v>0.51</v>
      </c>
      <c r="H104">
        <v>0</v>
      </c>
      <c r="I104">
        <v>6</v>
      </c>
      <c r="J104">
        <v>2</v>
      </c>
      <c r="K104">
        <v>5</v>
      </c>
      <c r="L104">
        <v>0.053</v>
      </c>
      <c r="M104">
        <v>2</v>
      </c>
      <c r="N104">
        <v>0</v>
      </c>
    </row>
    <row r="105" spans="1:14" ht="12.75">
      <c r="A105">
        <v>2</v>
      </c>
      <c r="B105">
        <v>19</v>
      </c>
      <c r="C105">
        <v>7</v>
      </c>
      <c r="D105">
        <v>2006</v>
      </c>
      <c r="E105">
        <v>40</v>
      </c>
      <c r="F105">
        <v>25</v>
      </c>
      <c r="G105">
        <v>0.14</v>
      </c>
      <c r="H105">
        <v>0.12</v>
      </c>
      <c r="I105">
        <v>4</v>
      </c>
      <c r="J105">
        <v>7</v>
      </c>
      <c r="K105">
        <v>1</v>
      </c>
      <c r="L105">
        <v>0.054</v>
      </c>
      <c r="M105">
        <v>2</v>
      </c>
      <c r="N105">
        <v>0.17</v>
      </c>
    </row>
    <row r="106" spans="1:14" ht="12.75">
      <c r="A106">
        <v>2</v>
      </c>
      <c r="B106">
        <v>17</v>
      </c>
      <c r="C106">
        <v>7</v>
      </c>
      <c r="D106">
        <v>2006</v>
      </c>
      <c r="E106">
        <v>41</v>
      </c>
      <c r="F106">
        <v>75</v>
      </c>
      <c r="G106">
        <v>0.08</v>
      </c>
      <c r="H106">
        <v>0</v>
      </c>
      <c r="I106">
        <v>6</v>
      </c>
      <c r="J106">
        <v>1</v>
      </c>
      <c r="K106">
        <v>2</v>
      </c>
      <c r="L106">
        <v>0.027</v>
      </c>
      <c r="M106">
        <v>5</v>
      </c>
      <c r="N106">
        <v>0</v>
      </c>
    </row>
    <row r="107" spans="1:14" ht="12.75">
      <c r="A107">
        <v>2</v>
      </c>
      <c r="B107">
        <v>19</v>
      </c>
      <c r="C107">
        <v>7</v>
      </c>
      <c r="D107">
        <v>2006</v>
      </c>
      <c r="E107">
        <v>41</v>
      </c>
      <c r="F107">
        <v>30</v>
      </c>
      <c r="G107">
        <v>0.1</v>
      </c>
      <c r="H107">
        <v>0.13</v>
      </c>
      <c r="I107">
        <v>4</v>
      </c>
      <c r="J107">
        <v>7</v>
      </c>
      <c r="K107">
        <v>1</v>
      </c>
      <c r="L107">
        <v>0.029</v>
      </c>
      <c r="M107">
        <v>2</v>
      </c>
      <c r="N107">
        <v>0.11</v>
      </c>
    </row>
    <row r="108" spans="1:14" ht="12.75">
      <c r="A108">
        <v>2</v>
      </c>
      <c r="B108">
        <v>19</v>
      </c>
      <c r="C108">
        <v>7</v>
      </c>
      <c r="D108">
        <v>2006</v>
      </c>
      <c r="E108">
        <v>41</v>
      </c>
      <c r="F108">
        <v>25</v>
      </c>
      <c r="G108">
        <v>0.45</v>
      </c>
      <c r="H108">
        <v>0</v>
      </c>
      <c r="I108">
        <v>6</v>
      </c>
      <c r="J108">
        <v>1</v>
      </c>
      <c r="K108">
        <v>2</v>
      </c>
      <c r="L108">
        <v>0.03</v>
      </c>
      <c r="M108">
        <v>5</v>
      </c>
      <c r="N108">
        <v>0</v>
      </c>
    </row>
    <row r="109" spans="1:14" ht="12.75">
      <c r="A109">
        <v>2</v>
      </c>
      <c r="B109">
        <v>19</v>
      </c>
      <c r="C109">
        <v>7</v>
      </c>
      <c r="D109">
        <v>2006</v>
      </c>
      <c r="E109">
        <v>41</v>
      </c>
      <c r="F109">
        <v>10</v>
      </c>
      <c r="G109">
        <v>0.15</v>
      </c>
      <c r="H109">
        <v>0</v>
      </c>
      <c r="I109">
        <v>6</v>
      </c>
      <c r="J109">
        <v>1</v>
      </c>
      <c r="K109">
        <v>2</v>
      </c>
      <c r="L109">
        <v>0.032</v>
      </c>
      <c r="M109">
        <v>2</v>
      </c>
      <c r="N109">
        <v>0</v>
      </c>
    </row>
    <row r="110" spans="1:14" ht="12.75">
      <c r="A110">
        <v>2</v>
      </c>
      <c r="B110">
        <v>19</v>
      </c>
      <c r="C110">
        <v>7</v>
      </c>
      <c r="D110">
        <v>2006</v>
      </c>
      <c r="E110">
        <v>41</v>
      </c>
      <c r="F110">
        <v>200</v>
      </c>
      <c r="G110">
        <v>0.03</v>
      </c>
      <c r="H110">
        <v>0</v>
      </c>
      <c r="I110">
        <v>2</v>
      </c>
      <c r="J110">
        <v>1</v>
      </c>
      <c r="K110">
        <v>2</v>
      </c>
      <c r="L110">
        <v>0.034</v>
      </c>
      <c r="M110">
        <v>2</v>
      </c>
      <c r="N110">
        <v>0</v>
      </c>
    </row>
    <row r="111" spans="1:14" ht="12.75">
      <c r="A111">
        <v>2</v>
      </c>
      <c r="B111">
        <v>19</v>
      </c>
      <c r="C111">
        <v>7</v>
      </c>
      <c r="D111">
        <v>2006</v>
      </c>
      <c r="E111">
        <v>41</v>
      </c>
      <c r="F111">
        <v>35</v>
      </c>
      <c r="G111">
        <v>0.2</v>
      </c>
      <c r="H111">
        <v>0.1</v>
      </c>
      <c r="I111">
        <v>2</v>
      </c>
      <c r="J111">
        <v>7</v>
      </c>
      <c r="K111">
        <v>3</v>
      </c>
      <c r="L111">
        <v>0.041</v>
      </c>
      <c r="M111">
        <v>5</v>
      </c>
      <c r="N111">
        <v>0.12</v>
      </c>
    </row>
    <row r="112" spans="1:14" ht="12.75">
      <c r="A112">
        <v>2</v>
      </c>
      <c r="B112">
        <v>19</v>
      </c>
      <c r="C112">
        <v>7</v>
      </c>
      <c r="D112">
        <v>2006</v>
      </c>
      <c r="E112">
        <v>41</v>
      </c>
      <c r="F112">
        <v>20</v>
      </c>
      <c r="G112">
        <v>0.25</v>
      </c>
      <c r="H112">
        <v>0</v>
      </c>
      <c r="I112">
        <v>6</v>
      </c>
      <c r="J112">
        <v>1</v>
      </c>
      <c r="K112">
        <v>2</v>
      </c>
      <c r="L112">
        <v>0.042</v>
      </c>
      <c r="M112">
        <v>2</v>
      </c>
      <c r="N112">
        <v>0</v>
      </c>
    </row>
    <row r="113" spans="1:14" ht="12.75">
      <c r="A113">
        <v>2</v>
      </c>
      <c r="B113">
        <v>19</v>
      </c>
      <c r="C113">
        <v>7</v>
      </c>
      <c r="D113">
        <v>2006</v>
      </c>
      <c r="E113">
        <v>41</v>
      </c>
      <c r="F113">
        <v>8</v>
      </c>
      <c r="G113">
        <v>0.1</v>
      </c>
      <c r="H113">
        <v>0.01</v>
      </c>
      <c r="I113">
        <v>2</v>
      </c>
      <c r="J113">
        <v>5</v>
      </c>
      <c r="K113">
        <v>2</v>
      </c>
      <c r="L113">
        <v>0.045</v>
      </c>
      <c r="M113">
        <v>5</v>
      </c>
      <c r="N113">
        <v>0.11</v>
      </c>
    </row>
    <row r="114" spans="1:14" ht="12.75">
      <c r="A114">
        <v>2</v>
      </c>
      <c r="B114">
        <v>19</v>
      </c>
      <c r="C114">
        <v>7</v>
      </c>
      <c r="D114">
        <v>2006</v>
      </c>
      <c r="E114">
        <v>41</v>
      </c>
      <c r="F114">
        <v>50</v>
      </c>
      <c r="G114">
        <v>0.12</v>
      </c>
      <c r="H114">
        <v>0.2</v>
      </c>
      <c r="I114">
        <v>4</v>
      </c>
      <c r="J114">
        <v>7</v>
      </c>
      <c r="K114">
        <v>1</v>
      </c>
      <c r="L114">
        <v>0.05</v>
      </c>
      <c r="M114">
        <v>5</v>
      </c>
      <c r="N114">
        <v>0.2</v>
      </c>
    </row>
    <row r="115" spans="1:14" ht="12.75">
      <c r="A115">
        <v>2</v>
      </c>
      <c r="B115">
        <v>12</v>
      </c>
      <c r="C115">
        <v>7</v>
      </c>
      <c r="D115">
        <v>2006</v>
      </c>
      <c r="E115">
        <v>42</v>
      </c>
      <c r="F115">
        <v>1</v>
      </c>
      <c r="G115">
        <v>0.27</v>
      </c>
      <c r="H115">
        <v>0</v>
      </c>
      <c r="I115">
        <v>3</v>
      </c>
      <c r="J115">
        <v>7</v>
      </c>
      <c r="K115">
        <v>3</v>
      </c>
      <c r="L115">
        <v>0.047</v>
      </c>
      <c r="M115">
        <v>2</v>
      </c>
      <c r="N115">
        <v>0</v>
      </c>
    </row>
    <row r="116" spans="1:14" ht="12.75">
      <c r="A116">
        <v>2</v>
      </c>
      <c r="B116">
        <v>13</v>
      </c>
      <c r="C116">
        <v>7</v>
      </c>
      <c r="D116">
        <v>2006</v>
      </c>
      <c r="E116">
        <v>42</v>
      </c>
      <c r="F116">
        <v>1</v>
      </c>
      <c r="G116">
        <v>0.18</v>
      </c>
      <c r="H116">
        <v>0.23</v>
      </c>
      <c r="I116">
        <v>3</v>
      </c>
      <c r="J116">
        <v>7</v>
      </c>
      <c r="K116">
        <v>4</v>
      </c>
      <c r="L116">
        <v>0.051</v>
      </c>
      <c r="M116">
        <v>2</v>
      </c>
      <c r="N116">
        <v>0.28</v>
      </c>
    </row>
    <row r="117" spans="1:14" ht="12.75">
      <c r="A117">
        <v>3</v>
      </c>
      <c r="B117">
        <v>20</v>
      </c>
      <c r="C117">
        <v>7</v>
      </c>
      <c r="D117">
        <v>2006</v>
      </c>
      <c r="E117">
        <v>4</v>
      </c>
      <c r="F117">
        <v>5</v>
      </c>
      <c r="G117">
        <v>0.4</v>
      </c>
      <c r="H117">
        <v>0.02</v>
      </c>
      <c r="I117">
        <v>4</v>
      </c>
      <c r="J117">
        <v>10</v>
      </c>
      <c r="K117">
        <v>5</v>
      </c>
      <c r="L117">
        <v>0.023</v>
      </c>
      <c r="M117">
        <v>2</v>
      </c>
      <c r="N117">
        <v>0.11</v>
      </c>
    </row>
    <row r="118" spans="1:14" ht="12.75">
      <c r="A118">
        <v>3</v>
      </c>
      <c r="B118">
        <v>20</v>
      </c>
      <c r="C118">
        <v>7</v>
      </c>
      <c r="D118">
        <v>2006</v>
      </c>
      <c r="E118">
        <v>4</v>
      </c>
      <c r="F118">
        <v>8</v>
      </c>
      <c r="G118">
        <v>0.35</v>
      </c>
      <c r="H118">
        <v>0.01</v>
      </c>
      <c r="I118">
        <v>4</v>
      </c>
      <c r="J118">
        <v>10</v>
      </c>
      <c r="K118">
        <v>5</v>
      </c>
      <c r="L118">
        <v>0.025</v>
      </c>
      <c r="M118">
        <v>5</v>
      </c>
      <c r="N118">
        <v>0.08</v>
      </c>
    </row>
    <row r="119" spans="1:14" ht="12.75">
      <c r="A119">
        <v>3</v>
      </c>
      <c r="B119">
        <v>20</v>
      </c>
      <c r="C119">
        <v>7</v>
      </c>
      <c r="D119">
        <v>2006</v>
      </c>
      <c r="E119">
        <v>4</v>
      </c>
      <c r="F119">
        <v>5</v>
      </c>
      <c r="G119">
        <v>0.06</v>
      </c>
      <c r="H119">
        <v>0.01</v>
      </c>
      <c r="I119">
        <v>4</v>
      </c>
      <c r="J119">
        <v>9</v>
      </c>
      <c r="K119">
        <v>1</v>
      </c>
      <c r="L119">
        <v>0.025</v>
      </c>
      <c r="M119">
        <v>2</v>
      </c>
      <c r="N119">
        <v>0.02</v>
      </c>
    </row>
    <row r="120" spans="1:14" ht="12.75">
      <c r="A120">
        <v>3</v>
      </c>
      <c r="B120">
        <v>20</v>
      </c>
      <c r="C120">
        <v>7</v>
      </c>
      <c r="D120">
        <v>2006</v>
      </c>
      <c r="E120">
        <v>4</v>
      </c>
      <c r="F120">
        <v>68</v>
      </c>
      <c r="G120">
        <v>1</v>
      </c>
      <c r="H120">
        <v>0</v>
      </c>
      <c r="I120">
        <v>4</v>
      </c>
      <c r="J120">
        <v>8</v>
      </c>
      <c r="K120">
        <v>5</v>
      </c>
      <c r="L120">
        <v>0.025</v>
      </c>
      <c r="M120">
        <v>1</v>
      </c>
      <c r="N120">
        <v>0.01</v>
      </c>
    </row>
    <row r="121" spans="1:14" ht="12.75">
      <c r="A121">
        <v>3</v>
      </c>
      <c r="B121">
        <v>20</v>
      </c>
      <c r="C121">
        <v>7</v>
      </c>
      <c r="D121">
        <v>2006</v>
      </c>
      <c r="E121">
        <v>4</v>
      </c>
      <c r="F121">
        <v>1</v>
      </c>
      <c r="G121">
        <v>0.28</v>
      </c>
      <c r="H121">
        <v>0.02</v>
      </c>
      <c r="I121">
        <v>4</v>
      </c>
      <c r="J121">
        <v>10</v>
      </c>
      <c r="K121">
        <v>5</v>
      </c>
      <c r="L121">
        <v>0.026</v>
      </c>
      <c r="M121">
        <v>2</v>
      </c>
      <c r="N121">
        <v>0.11</v>
      </c>
    </row>
    <row r="122" spans="1:14" ht="12.75">
      <c r="A122">
        <v>3</v>
      </c>
      <c r="B122">
        <v>20</v>
      </c>
      <c r="C122">
        <v>7</v>
      </c>
      <c r="D122">
        <v>2006</v>
      </c>
      <c r="E122">
        <v>4</v>
      </c>
      <c r="F122">
        <v>15</v>
      </c>
      <c r="G122">
        <v>0.2</v>
      </c>
      <c r="H122">
        <v>0</v>
      </c>
      <c r="I122">
        <v>4</v>
      </c>
      <c r="J122">
        <v>1</v>
      </c>
      <c r="K122">
        <v>1</v>
      </c>
      <c r="L122">
        <v>0.03</v>
      </c>
      <c r="M122">
        <v>2</v>
      </c>
      <c r="N122">
        <v>0</v>
      </c>
    </row>
    <row r="123" spans="1:14" ht="12.75">
      <c r="A123">
        <v>3</v>
      </c>
      <c r="B123">
        <v>20</v>
      </c>
      <c r="C123">
        <v>7</v>
      </c>
      <c r="D123">
        <v>2006</v>
      </c>
      <c r="E123">
        <v>4</v>
      </c>
      <c r="F123">
        <v>20</v>
      </c>
      <c r="G123">
        <v>0.08</v>
      </c>
      <c r="H123">
        <v>0</v>
      </c>
      <c r="I123">
        <v>4</v>
      </c>
      <c r="J123">
        <v>1</v>
      </c>
      <c r="K123">
        <v>3</v>
      </c>
      <c r="L123">
        <v>0.035</v>
      </c>
      <c r="M123">
        <v>5</v>
      </c>
      <c r="N123">
        <v>0</v>
      </c>
    </row>
    <row r="124" spans="1:14" ht="12.75">
      <c r="A124">
        <v>3</v>
      </c>
      <c r="B124">
        <v>20</v>
      </c>
      <c r="C124">
        <v>7</v>
      </c>
      <c r="D124">
        <v>2006</v>
      </c>
      <c r="E124">
        <v>4</v>
      </c>
      <c r="F124">
        <v>1</v>
      </c>
      <c r="G124">
        <v>0.15</v>
      </c>
      <c r="H124">
        <v>0.02</v>
      </c>
      <c r="I124">
        <v>4</v>
      </c>
      <c r="J124">
        <v>7</v>
      </c>
      <c r="K124">
        <v>5</v>
      </c>
      <c r="L124">
        <v>0.038</v>
      </c>
      <c r="M124">
        <v>2</v>
      </c>
      <c r="N124">
        <v>0.03</v>
      </c>
    </row>
    <row r="125" spans="1:14" ht="12.75">
      <c r="A125">
        <v>3</v>
      </c>
      <c r="B125">
        <v>20</v>
      </c>
      <c r="C125">
        <v>7</v>
      </c>
      <c r="D125">
        <v>2006</v>
      </c>
      <c r="E125">
        <v>4</v>
      </c>
      <c r="F125">
        <v>2</v>
      </c>
      <c r="G125">
        <v>0.24</v>
      </c>
      <c r="H125">
        <v>0.01</v>
      </c>
      <c r="I125">
        <v>4</v>
      </c>
      <c r="J125">
        <v>7</v>
      </c>
      <c r="K125">
        <v>5</v>
      </c>
      <c r="L125">
        <v>0.038</v>
      </c>
      <c r="M125">
        <v>2</v>
      </c>
      <c r="N125">
        <v>0.04</v>
      </c>
    </row>
    <row r="126" spans="1:14" ht="12.75">
      <c r="A126">
        <v>3</v>
      </c>
      <c r="B126">
        <v>20</v>
      </c>
      <c r="C126">
        <v>7</v>
      </c>
      <c r="D126">
        <v>2006</v>
      </c>
      <c r="E126">
        <v>4</v>
      </c>
      <c r="F126">
        <v>2</v>
      </c>
      <c r="G126">
        <v>0.32</v>
      </c>
      <c r="H126">
        <v>0.01</v>
      </c>
      <c r="I126">
        <v>4</v>
      </c>
      <c r="J126">
        <v>10</v>
      </c>
      <c r="K126">
        <v>5</v>
      </c>
      <c r="L126">
        <v>0.042</v>
      </c>
      <c r="M126">
        <v>2</v>
      </c>
      <c r="N126">
        <v>0</v>
      </c>
    </row>
    <row r="127" spans="1:14" ht="12.75">
      <c r="A127">
        <v>3</v>
      </c>
      <c r="B127">
        <v>20</v>
      </c>
      <c r="C127">
        <v>7</v>
      </c>
      <c r="D127">
        <v>2006</v>
      </c>
      <c r="E127">
        <v>5</v>
      </c>
      <c r="F127">
        <v>30</v>
      </c>
      <c r="G127">
        <v>0.05</v>
      </c>
      <c r="H127">
        <v>0</v>
      </c>
      <c r="I127">
        <v>3</v>
      </c>
      <c r="J127">
        <v>7</v>
      </c>
      <c r="K127">
        <v>1</v>
      </c>
      <c r="L127">
        <v>0.019</v>
      </c>
      <c r="M127">
        <v>2</v>
      </c>
      <c r="N127">
        <v>0</v>
      </c>
    </row>
    <row r="128" spans="1:14" ht="12.75">
      <c r="A128">
        <v>3</v>
      </c>
      <c r="B128">
        <v>20</v>
      </c>
      <c r="C128">
        <v>7</v>
      </c>
      <c r="D128">
        <v>2006</v>
      </c>
      <c r="E128">
        <v>5</v>
      </c>
      <c r="F128">
        <v>3</v>
      </c>
      <c r="G128">
        <v>0.1</v>
      </c>
      <c r="H128">
        <v>0</v>
      </c>
      <c r="I128">
        <v>2</v>
      </c>
      <c r="J128">
        <v>1</v>
      </c>
      <c r="K128">
        <v>1</v>
      </c>
      <c r="L128">
        <v>0.02</v>
      </c>
      <c r="M128">
        <v>2</v>
      </c>
      <c r="N128">
        <v>0</v>
      </c>
    </row>
    <row r="129" spans="1:14" ht="12.75">
      <c r="A129">
        <v>3</v>
      </c>
      <c r="B129">
        <v>20</v>
      </c>
      <c r="C129">
        <v>7</v>
      </c>
      <c r="D129">
        <v>2006</v>
      </c>
      <c r="E129">
        <v>5</v>
      </c>
      <c r="F129">
        <v>5</v>
      </c>
      <c r="G129">
        <v>0.08</v>
      </c>
      <c r="H129">
        <v>0</v>
      </c>
      <c r="I129">
        <v>3</v>
      </c>
      <c r="J129">
        <v>7</v>
      </c>
      <c r="K129">
        <v>1</v>
      </c>
      <c r="L129">
        <v>0.022</v>
      </c>
      <c r="M129">
        <v>2</v>
      </c>
      <c r="N129">
        <v>0.01</v>
      </c>
    </row>
    <row r="130" spans="1:14" ht="12.75">
      <c r="A130">
        <v>3</v>
      </c>
      <c r="B130">
        <v>20</v>
      </c>
      <c r="C130">
        <v>7</v>
      </c>
      <c r="D130">
        <v>2006</v>
      </c>
      <c r="E130">
        <v>5</v>
      </c>
      <c r="F130">
        <v>1</v>
      </c>
      <c r="G130">
        <v>0.15</v>
      </c>
      <c r="H130">
        <v>0.01</v>
      </c>
      <c r="I130">
        <v>2</v>
      </c>
      <c r="J130">
        <v>2</v>
      </c>
      <c r="K130">
        <v>1</v>
      </c>
      <c r="L130">
        <v>0.024</v>
      </c>
      <c r="M130">
        <v>1</v>
      </c>
      <c r="N130">
        <v>0.01</v>
      </c>
    </row>
    <row r="131" spans="1:14" ht="12.75">
      <c r="A131">
        <v>3</v>
      </c>
      <c r="B131">
        <v>20</v>
      </c>
      <c r="C131">
        <v>7</v>
      </c>
      <c r="D131">
        <v>2006</v>
      </c>
      <c r="E131">
        <v>5</v>
      </c>
      <c r="F131">
        <v>1</v>
      </c>
      <c r="G131">
        <v>0.1</v>
      </c>
      <c r="H131">
        <v>0.01</v>
      </c>
      <c r="I131">
        <v>4</v>
      </c>
      <c r="J131">
        <v>5</v>
      </c>
      <c r="K131">
        <v>1</v>
      </c>
      <c r="L131">
        <v>0.025</v>
      </c>
      <c r="M131">
        <v>2</v>
      </c>
      <c r="N131">
        <v>0.21</v>
      </c>
    </row>
    <row r="132" spans="1:14" ht="12.75">
      <c r="A132">
        <v>3</v>
      </c>
      <c r="B132">
        <v>20</v>
      </c>
      <c r="C132">
        <v>7</v>
      </c>
      <c r="D132">
        <v>2006</v>
      </c>
      <c r="E132">
        <v>5</v>
      </c>
      <c r="F132">
        <v>10</v>
      </c>
      <c r="G132">
        <v>0.4</v>
      </c>
      <c r="H132">
        <v>0</v>
      </c>
      <c r="I132">
        <v>4</v>
      </c>
      <c r="J132">
        <v>7</v>
      </c>
      <c r="K132">
        <v>5</v>
      </c>
      <c r="L132">
        <v>0.026</v>
      </c>
      <c r="M132">
        <v>1</v>
      </c>
      <c r="N132">
        <v>0</v>
      </c>
    </row>
    <row r="133" spans="1:14" ht="12.75">
      <c r="A133">
        <v>3</v>
      </c>
      <c r="B133">
        <v>20</v>
      </c>
      <c r="C133">
        <v>7</v>
      </c>
      <c r="D133">
        <v>2006</v>
      </c>
      <c r="E133">
        <v>5</v>
      </c>
      <c r="F133">
        <v>29</v>
      </c>
      <c r="G133">
        <v>0.49</v>
      </c>
      <c r="H133">
        <v>0</v>
      </c>
      <c r="I133">
        <v>4</v>
      </c>
      <c r="J133">
        <v>7</v>
      </c>
      <c r="K133">
        <v>5</v>
      </c>
      <c r="L133">
        <v>0.026</v>
      </c>
      <c r="M133">
        <v>1</v>
      </c>
      <c r="N133">
        <v>0</v>
      </c>
    </row>
    <row r="134" spans="1:14" ht="12.75">
      <c r="A134">
        <v>3</v>
      </c>
      <c r="B134">
        <v>20</v>
      </c>
      <c r="C134">
        <v>7</v>
      </c>
      <c r="D134">
        <v>2006</v>
      </c>
      <c r="E134">
        <v>5</v>
      </c>
      <c r="F134">
        <v>5</v>
      </c>
      <c r="G134">
        <v>0.05</v>
      </c>
      <c r="H134">
        <v>0</v>
      </c>
      <c r="I134">
        <v>3</v>
      </c>
      <c r="J134">
        <v>7</v>
      </c>
      <c r="K134">
        <v>1</v>
      </c>
      <c r="L134">
        <v>0.026</v>
      </c>
      <c r="M134">
        <v>2</v>
      </c>
      <c r="N134">
        <v>0.01</v>
      </c>
    </row>
    <row r="135" spans="1:14" ht="12.75">
      <c r="A135">
        <v>3</v>
      </c>
      <c r="B135">
        <v>20</v>
      </c>
      <c r="C135">
        <v>7</v>
      </c>
      <c r="D135">
        <v>2006</v>
      </c>
      <c r="E135">
        <v>5</v>
      </c>
      <c r="F135">
        <v>10</v>
      </c>
      <c r="G135">
        <v>0.11</v>
      </c>
      <c r="H135">
        <v>0</v>
      </c>
      <c r="I135">
        <v>2</v>
      </c>
      <c r="J135">
        <v>7</v>
      </c>
      <c r="K135">
        <v>1</v>
      </c>
      <c r="L135">
        <v>0.026</v>
      </c>
      <c r="M135">
        <v>2</v>
      </c>
      <c r="N135">
        <v>0.21</v>
      </c>
    </row>
    <row r="136" spans="1:14" ht="12.75">
      <c r="A136">
        <v>3</v>
      </c>
      <c r="B136">
        <v>14</v>
      </c>
      <c r="C136">
        <v>7</v>
      </c>
      <c r="D136">
        <v>2006</v>
      </c>
      <c r="E136">
        <v>6</v>
      </c>
      <c r="F136">
        <v>50</v>
      </c>
      <c r="G136">
        <v>0.32</v>
      </c>
      <c r="H136">
        <v>0</v>
      </c>
      <c r="I136">
        <v>4</v>
      </c>
      <c r="J136">
        <v>7</v>
      </c>
      <c r="K136">
        <v>5</v>
      </c>
      <c r="L136">
        <v>0.014</v>
      </c>
      <c r="M136">
        <v>1</v>
      </c>
      <c r="N136">
        <v>0</v>
      </c>
    </row>
    <row r="137" spans="1:14" ht="12.75">
      <c r="A137">
        <v>3</v>
      </c>
      <c r="B137">
        <v>14</v>
      </c>
      <c r="C137">
        <v>7</v>
      </c>
      <c r="D137">
        <v>2006</v>
      </c>
      <c r="E137">
        <v>6</v>
      </c>
      <c r="F137">
        <v>8</v>
      </c>
      <c r="G137">
        <v>0.18</v>
      </c>
      <c r="H137">
        <v>0.01</v>
      </c>
      <c r="I137">
        <v>4</v>
      </c>
      <c r="J137">
        <v>2</v>
      </c>
      <c r="K137">
        <v>7</v>
      </c>
      <c r="L137">
        <v>0.014</v>
      </c>
      <c r="M137">
        <v>1</v>
      </c>
      <c r="N137">
        <v>0.03</v>
      </c>
    </row>
    <row r="138" spans="1:14" ht="12.75">
      <c r="A138">
        <v>3</v>
      </c>
      <c r="B138">
        <v>14</v>
      </c>
      <c r="C138">
        <v>7</v>
      </c>
      <c r="D138">
        <v>2006</v>
      </c>
      <c r="E138">
        <v>6</v>
      </c>
      <c r="F138">
        <v>8</v>
      </c>
      <c r="G138">
        <v>0.22</v>
      </c>
      <c r="H138">
        <v>0.01</v>
      </c>
      <c r="I138">
        <v>2</v>
      </c>
      <c r="J138">
        <v>7</v>
      </c>
      <c r="K138">
        <v>3</v>
      </c>
      <c r="L138">
        <v>0.015</v>
      </c>
      <c r="M138">
        <v>1</v>
      </c>
      <c r="N138">
        <v>0.01</v>
      </c>
    </row>
    <row r="139" spans="1:14" ht="12.75">
      <c r="A139">
        <v>3</v>
      </c>
      <c r="B139">
        <v>14</v>
      </c>
      <c r="C139">
        <v>7</v>
      </c>
      <c r="D139">
        <v>2006</v>
      </c>
      <c r="E139">
        <v>6</v>
      </c>
      <c r="F139">
        <v>10</v>
      </c>
      <c r="G139">
        <v>0.18</v>
      </c>
      <c r="H139">
        <v>0</v>
      </c>
      <c r="I139">
        <v>4</v>
      </c>
      <c r="J139">
        <v>7</v>
      </c>
      <c r="K139">
        <v>3</v>
      </c>
      <c r="L139">
        <v>0.015</v>
      </c>
      <c r="M139">
        <v>1</v>
      </c>
      <c r="N139">
        <v>0</v>
      </c>
    </row>
    <row r="140" spans="1:14" ht="12.75">
      <c r="A140">
        <v>3</v>
      </c>
      <c r="B140">
        <v>14</v>
      </c>
      <c r="C140">
        <v>7</v>
      </c>
      <c r="D140">
        <v>2006</v>
      </c>
      <c r="E140">
        <v>6</v>
      </c>
      <c r="F140">
        <v>100</v>
      </c>
      <c r="G140">
        <v>0.18</v>
      </c>
      <c r="H140">
        <v>0.03</v>
      </c>
      <c r="I140">
        <v>3</v>
      </c>
      <c r="J140">
        <v>7</v>
      </c>
      <c r="K140">
        <v>3</v>
      </c>
      <c r="L140">
        <v>0.015</v>
      </c>
      <c r="M140">
        <v>1</v>
      </c>
      <c r="N140">
        <v>0.02</v>
      </c>
    </row>
    <row r="141" spans="1:14" ht="12.75">
      <c r="A141">
        <v>3</v>
      </c>
      <c r="B141">
        <v>14</v>
      </c>
      <c r="C141">
        <v>7</v>
      </c>
      <c r="D141">
        <v>2006</v>
      </c>
      <c r="E141">
        <v>6</v>
      </c>
      <c r="F141">
        <v>35</v>
      </c>
      <c r="G141">
        <v>0.22</v>
      </c>
      <c r="H141">
        <v>0.01</v>
      </c>
      <c r="I141">
        <v>5</v>
      </c>
      <c r="J141">
        <v>7</v>
      </c>
      <c r="K141">
        <v>5</v>
      </c>
      <c r="L141">
        <v>0.018</v>
      </c>
      <c r="M141">
        <v>1</v>
      </c>
      <c r="N141">
        <v>0.03</v>
      </c>
    </row>
    <row r="142" spans="1:14" ht="12.75">
      <c r="A142">
        <v>3</v>
      </c>
      <c r="B142">
        <v>14</v>
      </c>
      <c r="C142">
        <v>7</v>
      </c>
      <c r="D142">
        <v>2006</v>
      </c>
      <c r="E142">
        <v>6</v>
      </c>
      <c r="F142">
        <v>10</v>
      </c>
      <c r="G142">
        <v>0.34</v>
      </c>
      <c r="H142">
        <v>0.01</v>
      </c>
      <c r="I142">
        <v>5</v>
      </c>
      <c r="J142">
        <v>7</v>
      </c>
      <c r="K142">
        <v>5</v>
      </c>
      <c r="L142">
        <v>0.018</v>
      </c>
      <c r="M142">
        <v>1</v>
      </c>
      <c r="N142">
        <v>0.01</v>
      </c>
    </row>
    <row r="143" spans="1:14" ht="12.75">
      <c r="A143">
        <v>3</v>
      </c>
      <c r="B143">
        <v>14</v>
      </c>
      <c r="C143">
        <v>7</v>
      </c>
      <c r="D143">
        <v>2006</v>
      </c>
      <c r="E143">
        <v>6</v>
      </c>
      <c r="F143">
        <v>2</v>
      </c>
      <c r="G143">
        <v>0.21</v>
      </c>
      <c r="H143">
        <v>0.01</v>
      </c>
      <c r="I143">
        <v>3</v>
      </c>
      <c r="J143">
        <v>7</v>
      </c>
      <c r="K143">
        <v>5</v>
      </c>
      <c r="L143">
        <v>0.018</v>
      </c>
      <c r="M143">
        <v>1</v>
      </c>
      <c r="N143">
        <v>0.01</v>
      </c>
    </row>
    <row r="144" spans="1:14" ht="12.75">
      <c r="A144">
        <v>3</v>
      </c>
      <c r="B144">
        <v>14</v>
      </c>
      <c r="C144">
        <v>7</v>
      </c>
      <c r="D144">
        <v>2006</v>
      </c>
      <c r="E144">
        <v>6</v>
      </c>
      <c r="F144">
        <v>3</v>
      </c>
      <c r="G144">
        <v>0.24</v>
      </c>
      <c r="H144">
        <v>0</v>
      </c>
      <c r="I144">
        <v>1</v>
      </c>
      <c r="J144">
        <v>7</v>
      </c>
      <c r="K144">
        <v>3</v>
      </c>
      <c r="L144">
        <v>0.018</v>
      </c>
      <c r="M144">
        <v>1</v>
      </c>
      <c r="N144">
        <v>0</v>
      </c>
    </row>
    <row r="145" spans="1:14" ht="12.75">
      <c r="A145">
        <v>3</v>
      </c>
      <c r="B145">
        <v>14</v>
      </c>
      <c r="C145">
        <v>7</v>
      </c>
      <c r="D145">
        <v>2006</v>
      </c>
      <c r="E145">
        <v>6</v>
      </c>
      <c r="F145">
        <v>1</v>
      </c>
      <c r="G145">
        <v>0.09</v>
      </c>
      <c r="H145">
        <v>0</v>
      </c>
      <c r="I145">
        <v>3</v>
      </c>
      <c r="J145">
        <v>1</v>
      </c>
      <c r="K145">
        <v>5</v>
      </c>
      <c r="L145">
        <v>0.021</v>
      </c>
      <c r="M145">
        <v>1</v>
      </c>
      <c r="N145">
        <v>0</v>
      </c>
    </row>
    <row r="146" spans="1:14" ht="12.75">
      <c r="A146">
        <v>3</v>
      </c>
      <c r="B146">
        <v>14</v>
      </c>
      <c r="C146">
        <v>7</v>
      </c>
      <c r="D146">
        <v>2006</v>
      </c>
      <c r="E146">
        <v>6</v>
      </c>
      <c r="F146">
        <v>5</v>
      </c>
      <c r="G146">
        <v>0.15</v>
      </c>
      <c r="H146">
        <v>0.01</v>
      </c>
      <c r="I146">
        <v>4</v>
      </c>
      <c r="J146">
        <v>7</v>
      </c>
      <c r="K146">
        <v>1</v>
      </c>
      <c r="L146">
        <v>0.023</v>
      </c>
      <c r="M146">
        <v>1</v>
      </c>
      <c r="N146">
        <v>0.02</v>
      </c>
    </row>
    <row r="147" spans="1:14" ht="12.75">
      <c r="A147">
        <v>3</v>
      </c>
      <c r="B147">
        <v>14</v>
      </c>
      <c r="C147">
        <v>7</v>
      </c>
      <c r="D147">
        <v>2006</v>
      </c>
      <c r="E147">
        <v>39</v>
      </c>
      <c r="F147">
        <v>5</v>
      </c>
      <c r="G147">
        <v>0.15</v>
      </c>
      <c r="H147">
        <v>0</v>
      </c>
      <c r="I147">
        <v>1</v>
      </c>
      <c r="J147">
        <v>7</v>
      </c>
      <c r="K147">
        <v>3</v>
      </c>
      <c r="L147">
        <v>0.012</v>
      </c>
      <c r="M147">
        <v>1</v>
      </c>
      <c r="N147">
        <v>0</v>
      </c>
    </row>
    <row r="148" spans="1:14" ht="12.75">
      <c r="A148">
        <v>3</v>
      </c>
      <c r="B148">
        <v>14</v>
      </c>
      <c r="C148">
        <v>7</v>
      </c>
      <c r="D148">
        <v>2006</v>
      </c>
      <c r="E148">
        <v>39</v>
      </c>
      <c r="F148">
        <v>2</v>
      </c>
      <c r="G148">
        <v>0.08</v>
      </c>
      <c r="H148">
        <v>0</v>
      </c>
      <c r="I148">
        <v>2</v>
      </c>
      <c r="J148">
        <v>7</v>
      </c>
      <c r="K148">
        <v>6</v>
      </c>
      <c r="L148">
        <v>0.012</v>
      </c>
      <c r="M148">
        <v>1</v>
      </c>
      <c r="N148">
        <v>0</v>
      </c>
    </row>
    <row r="149" spans="1:14" ht="12.75">
      <c r="A149">
        <v>3</v>
      </c>
      <c r="B149">
        <v>14</v>
      </c>
      <c r="C149">
        <v>7</v>
      </c>
      <c r="D149">
        <v>2006</v>
      </c>
      <c r="E149">
        <v>39</v>
      </c>
      <c r="F149">
        <v>1</v>
      </c>
      <c r="G149">
        <v>0.16</v>
      </c>
      <c r="H149">
        <v>0</v>
      </c>
      <c r="I149">
        <v>4</v>
      </c>
      <c r="J149">
        <v>7</v>
      </c>
      <c r="K149">
        <v>1</v>
      </c>
      <c r="L149">
        <v>0.013</v>
      </c>
      <c r="M149">
        <v>1</v>
      </c>
      <c r="N149">
        <v>0</v>
      </c>
    </row>
    <row r="150" spans="1:14" ht="12.75">
      <c r="A150">
        <v>3</v>
      </c>
      <c r="B150">
        <v>14</v>
      </c>
      <c r="C150">
        <v>7</v>
      </c>
      <c r="D150">
        <v>2006</v>
      </c>
      <c r="E150">
        <v>39</v>
      </c>
      <c r="F150">
        <v>4</v>
      </c>
      <c r="G150">
        <v>0.08</v>
      </c>
      <c r="H150">
        <v>0.06</v>
      </c>
      <c r="I150">
        <v>2</v>
      </c>
      <c r="J150">
        <v>7</v>
      </c>
      <c r="K150">
        <v>3</v>
      </c>
      <c r="L150">
        <v>0.013</v>
      </c>
      <c r="M150">
        <v>1</v>
      </c>
      <c r="N150">
        <v>0.24</v>
      </c>
    </row>
    <row r="151" spans="1:14" ht="12.75">
      <c r="A151">
        <v>3</v>
      </c>
      <c r="B151">
        <v>14</v>
      </c>
      <c r="C151">
        <v>7</v>
      </c>
      <c r="D151">
        <v>2006</v>
      </c>
      <c r="E151">
        <v>39</v>
      </c>
      <c r="F151">
        <v>3</v>
      </c>
      <c r="G151">
        <v>0.12</v>
      </c>
      <c r="H151">
        <v>0.02</v>
      </c>
      <c r="I151">
        <v>3</v>
      </c>
      <c r="J151">
        <v>7</v>
      </c>
      <c r="K151">
        <v>2</v>
      </c>
      <c r="L151">
        <v>0.013</v>
      </c>
      <c r="M151">
        <v>1</v>
      </c>
      <c r="N151">
        <v>0.06</v>
      </c>
    </row>
    <row r="152" spans="1:14" ht="12.75">
      <c r="A152">
        <v>3</v>
      </c>
      <c r="B152">
        <v>14</v>
      </c>
      <c r="C152">
        <v>7</v>
      </c>
      <c r="D152">
        <v>2006</v>
      </c>
      <c r="E152">
        <v>39</v>
      </c>
      <c r="F152">
        <v>2</v>
      </c>
      <c r="G152">
        <v>0.06</v>
      </c>
      <c r="H152">
        <v>0.04</v>
      </c>
      <c r="I152">
        <v>3</v>
      </c>
      <c r="J152">
        <v>7</v>
      </c>
      <c r="K152">
        <v>2</v>
      </c>
      <c r="L152">
        <v>0.013</v>
      </c>
      <c r="M152">
        <v>1</v>
      </c>
      <c r="N152">
        <v>0.04</v>
      </c>
    </row>
    <row r="153" spans="1:14" ht="12.75">
      <c r="A153">
        <v>3</v>
      </c>
      <c r="B153">
        <v>14</v>
      </c>
      <c r="C153">
        <v>7</v>
      </c>
      <c r="D153">
        <v>2006</v>
      </c>
      <c r="E153">
        <v>39</v>
      </c>
      <c r="F153">
        <v>20</v>
      </c>
      <c r="G153">
        <v>0.17</v>
      </c>
      <c r="H153">
        <v>0.01</v>
      </c>
      <c r="I153">
        <v>3</v>
      </c>
      <c r="J153">
        <v>7</v>
      </c>
      <c r="K153">
        <v>3</v>
      </c>
      <c r="L153">
        <v>0.015</v>
      </c>
      <c r="M153">
        <v>1</v>
      </c>
      <c r="N153">
        <v>0.01</v>
      </c>
    </row>
    <row r="154" spans="1:14" ht="12.75">
      <c r="A154">
        <v>3</v>
      </c>
      <c r="B154">
        <v>14</v>
      </c>
      <c r="C154">
        <v>7</v>
      </c>
      <c r="D154">
        <v>2006</v>
      </c>
      <c r="E154">
        <v>39</v>
      </c>
      <c r="F154">
        <v>4</v>
      </c>
      <c r="G154">
        <v>0.09</v>
      </c>
      <c r="H154">
        <v>0.01</v>
      </c>
      <c r="I154">
        <v>3</v>
      </c>
      <c r="J154">
        <v>7</v>
      </c>
      <c r="K154">
        <v>3</v>
      </c>
      <c r="L154">
        <v>0.015</v>
      </c>
      <c r="M154">
        <v>1</v>
      </c>
      <c r="N154">
        <v>0.01</v>
      </c>
    </row>
    <row r="155" spans="1:14" ht="12.75">
      <c r="A155">
        <v>3</v>
      </c>
      <c r="B155">
        <v>14</v>
      </c>
      <c r="C155">
        <v>7</v>
      </c>
      <c r="D155">
        <v>2006</v>
      </c>
      <c r="E155">
        <v>39</v>
      </c>
      <c r="F155">
        <v>15</v>
      </c>
      <c r="G155">
        <v>0.11</v>
      </c>
      <c r="H155">
        <v>0</v>
      </c>
      <c r="I155">
        <v>3</v>
      </c>
      <c r="J155">
        <v>1</v>
      </c>
      <c r="K155">
        <v>1</v>
      </c>
      <c r="L155">
        <v>0.015</v>
      </c>
      <c r="M155">
        <v>1</v>
      </c>
      <c r="N155">
        <v>0</v>
      </c>
    </row>
    <row r="156" spans="1:14" ht="12.75">
      <c r="A156">
        <v>3</v>
      </c>
      <c r="B156">
        <v>14</v>
      </c>
      <c r="C156">
        <v>7</v>
      </c>
      <c r="D156">
        <v>2006</v>
      </c>
      <c r="E156">
        <v>39</v>
      </c>
      <c r="F156">
        <v>85</v>
      </c>
      <c r="G156">
        <v>0.32</v>
      </c>
      <c r="H156">
        <v>0</v>
      </c>
      <c r="I156">
        <v>3</v>
      </c>
      <c r="J156">
        <v>1</v>
      </c>
      <c r="K156">
        <v>5</v>
      </c>
      <c r="L156">
        <v>0.015</v>
      </c>
      <c r="M156">
        <v>1</v>
      </c>
      <c r="N156">
        <v>0</v>
      </c>
    </row>
    <row r="157" spans="1:12" ht="12.75">
      <c r="A157">
        <v>4</v>
      </c>
      <c r="B157">
        <v>22</v>
      </c>
      <c r="C157">
        <v>7</v>
      </c>
      <c r="D157">
        <v>2004</v>
      </c>
      <c r="E157">
        <v>11</v>
      </c>
      <c r="F157">
        <v>1</v>
      </c>
      <c r="G157">
        <v>0.08</v>
      </c>
      <c r="H157">
        <v>0</v>
      </c>
      <c r="I157">
        <v>3</v>
      </c>
      <c r="J157">
        <v>7</v>
      </c>
      <c r="K157">
        <v>3</v>
      </c>
      <c r="L157">
        <v>0.045</v>
      </c>
    </row>
    <row r="158" spans="1:12" ht="12.75">
      <c r="A158">
        <v>4</v>
      </c>
      <c r="B158">
        <v>22</v>
      </c>
      <c r="C158">
        <v>7</v>
      </c>
      <c r="D158">
        <v>2004</v>
      </c>
      <c r="E158">
        <v>11</v>
      </c>
      <c r="F158">
        <v>1</v>
      </c>
      <c r="G158">
        <v>0.11</v>
      </c>
      <c r="H158">
        <v>0</v>
      </c>
      <c r="I158">
        <v>4</v>
      </c>
      <c r="J158">
        <v>7</v>
      </c>
      <c r="K158">
        <v>5</v>
      </c>
      <c r="L158">
        <v>0.04</v>
      </c>
    </row>
    <row r="159" spans="1:13" ht="12.75">
      <c r="A159">
        <v>4</v>
      </c>
      <c r="B159">
        <v>22</v>
      </c>
      <c r="C159">
        <v>7</v>
      </c>
      <c r="D159">
        <v>2004</v>
      </c>
      <c r="E159">
        <v>11</v>
      </c>
      <c r="F159">
        <v>1</v>
      </c>
      <c r="G159">
        <v>0.11</v>
      </c>
      <c r="H159">
        <v>0</v>
      </c>
      <c r="I159">
        <v>3</v>
      </c>
      <c r="J159">
        <v>7</v>
      </c>
      <c r="K159">
        <v>5</v>
      </c>
      <c r="L159">
        <v>0.04</v>
      </c>
      <c r="M159">
        <v>1</v>
      </c>
    </row>
    <row r="160" spans="1:13" ht="12.75">
      <c r="A160">
        <v>4</v>
      </c>
      <c r="B160">
        <v>22</v>
      </c>
      <c r="C160">
        <v>7</v>
      </c>
      <c r="D160">
        <v>2004</v>
      </c>
      <c r="E160">
        <v>11</v>
      </c>
      <c r="F160">
        <v>2</v>
      </c>
      <c r="G160">
        <v>0.07</v>
      </c>
      <c r="H160">
        <v>0</v>
      </c>
      <c r="I160">
        <v>4</v>
      </c>
      <c r="J160">
        <v>7</v>
      </c>
      <c r="K160">
        <v>3</v>
      </c>
      <c r="L160">
        <v>0.045</v>
      </c>
      <c r="M160">
        <v>2</v>
      </c>
    </row>
    <row r="161" spans="1:11" ht="12.75">
      <c r="A161">
        <v>4</v>
      </c>
      <c r="B161">
        <v>23</v>
      </c>
      <c r="C161">
        <v>7</v>
      </c>
      <c r="D161">
        <v>2004</v>
      </c>
      <c r="E161">
        <v>11</v>
      </c>
      <c r="F161">
        <v>1</v>
      </c>
      <c r="G161">
        <v>0.23</v>
      </c>
      <c r="H161">
        <v>0</v>
      </c>
      <c r="I161">
        <v>5</v>
      </c>
      <c r="J161">
        <v>7</v>
      </c>
      <c r="K161">
        <v>3</v>
      </c>
    </row>
    <row r="162" spans="1:13" ht="12.75">
      <c r="A162">
        <v>4</v>
      </c>
      <c r="B162">
        <v>23</v>
      </c>
      <c r="C162">
        <v>7</v>
      </c>
      <c r="D162">
        <v>2004</v>
      </c>
      <c r="E162">
        <v>11</v>
      </c>
      <c r="F162">
        <v>2</v>
      </c>
      <c r="G162">
        <v>0.17</v>
      </c>
      <c r="H162">
        <v>0</v>
      </c>
      <c r="I162">
        <v>5</v>
      </c>
      <c r="J162">
        <v>7</v>
      </c>
      <c r="K162">
        <v>3</v>
      </c>
      <c r="L162">
        <v>0.037</v>
      </c>
      <c r="M162">
        <v>2</v>
      </c>
    </row>
    <row r="163" spans="1:13" ht="12.75">
      <c r="A163">
        <v>4</v>
      </c>
      <c r="B163">
        <v>25</v>
      </c>
      <c r="C163">
        <v>7</v>
      </c>
      <c r="D163">
        <v>2004</v>
      </c>
      <c r="E163">
        <v>11</v>
      </c>
      <c r="F163">
        <v>1</v>
      </c>
      <c r="G163">
        <v>0.33</v>
      </c>
      <c r="H163">
        <v>0</v>
      </c>
      <c r="I163">
        <v>4</v>
      </c>
      <c r="J163">
        <v>7</v>
      </c>
      <c r="K163">
        <v>5</v>
      </c>
      <c r="L163">
        <v>0.03</v>
      </c>
      <c r="M163">
        <v>1</v>
      </c>
    </row>
    <row r="164" spans="1:13" ht="12.75">
      <c r="A164">
        <v>4</v>
      </c>
      <c r="B164">
        <v>26</v>
      </c>
      <c r="C164">
        <v>7</v>
      </c>
      <c r="D164">
        <v>2004</v>
      </c>
      <c r="E164">
        <v>11</v>
      </c>
      <c r="F164">
        <v>1</v>
      </c>
      <c r="G164">
        <v>0.11</v>
      </c>
      <c r="H164">
        <v>0</v>
      </c>
      <c r="I164">
        <v>4</v>
      </c>
      <c r="J164">
        <v>7</v>
      </c>
      <c r="K164">
        <v>3</v>
      </c>
      <c r="L164">
        <v>0.036</v>
      </c>
      <c r="M164">
        <v>2</v>
      </c>
    </row>
    <row r="165" spans="1:13" ht="12.75">
      <c r="A165">
        <v>4</v>
      </c>
      <c r="B165">
        <v>26</v>
      </c>
      <c r="C165">
        <v>7</v>
      </c>
      <c r="D165">
        <v>2004</v>
      </c>
      <c r="E165">
        <v>11</v>
      </c>
      <c r="F165">
        <v>1</v>
      </c>
      <c r="G165">
        <v>0</v>
      </c>
      <c r="I165">
        <v>4</v>
      </c>
      <c r="J165">
        <v>7</v>
      </c>
      <c r="K165">
        <v>3</v>
      </c>
      <c r="L165">
        <v>0.042</v>
      </c>
      <c r="M165">
        <v>4</v>
      </c>
    </row>
    <row r="166" spans="1:13" ht="12.75">
      <c r="A166">
        <v>4</v>
      </c>
      <c r="B166">
        <v>30</v>
      </c>
      <c r="C166">
        <v>7</v>
      </c>
      <c r="D166">
        <v>2004</v>
      </c>
      <c r="E166">
        <v>11</v>
      </c>
      <c r="F166">
        <v>1</v>
      </c>
      <c r="I166">
        <v>4</v>
      </c>
      <c r="J166">
        <v>7</v>
      </c>
      <c r="K166">
        <v>3</v>
      </c>
      <c r="M166">
        <v>3</v>
      </c>
    </row>
    <row r="167" spans="1:12" ht="12.75">
      <c r="A167">
        <v>4</v>
      </c>
      <c r="B167">
        <v>22</v>
      </c>
      <c r="C167">
        <v>7</v>
      </c>
      <c r="D167">
        <v>2004</v>
      </c>
      <c r="E167">
        <v>12</v>
      </c>
      <c r="F167">
        <v>1</v>
      </c>
      <c r="G167">
        <v>0.1</v>
      </c>
      <c r="H167">
        <v>0</v>
      </c>
      <c r="I167">
        <v>5</v>
      </c>
      <c r="J167">
        <v>7</v>
      </c>
      <c r="K167">
        <v>3</v>
      </c>
      <c r="L167">
        <v>0.035</v>
      </c>
    </row>
    <row r="168" spans="1:13" ht="12.75">
      <c r="A168">
        <v>4</v>
      </c>
      <c r="B168">
        <v>22</v>
      </c>
      <c r="C168">
        <v>7</v>
      </c>
      <c r="D168">
        <v>2004</v>
      </c>
      <c r="E168">
        <v>12</v>
      </c>
      <c r="F168">
        <v>1</v>
      </c>
      <c r="G168">
        <v>0.18</v>
      </c>
      <c r="H168">
        <v>0</v>
      </c>
      <c r="I168">
        <v>5</v>
      </c>
      <c r="J168">
        <v>7</v>
      </c>
      <c r="K168">
        <v>3</v>
      </c>
      <c r="L168">
        <v>0.03</v>
      </c>
      <c r="M168">
        <v>1</v>
      </c>
    </row>
    <row r="169" spans="1:13" ht="12.75">
      <c r="A169">
        <v>4</v>
      </c>
      <c r="B169">
        <v>25</v>
      </c>
      <c r="C169">
        <v>7</v>
      </c>
      <c r="D169">
        <v>2004</v>
      </c>
      <c r="E169">
        <v>12</v>
      </c>
      <c r="F169">
        <v>1</v>
      </c>
      <c r="G169">
        <v>0.06</v>
      </c>
      <c r="H169">
        <v>0</v>
      </c>
      <c r="I169">
        <v>5</v>
      </c>
      <c r="J169">
        <v>7</v>
      </c>
      <c r="K169">
        <v>3</v>
      </c>
      <c r="L169">
        <v>0.045</v>
      </c>
      <c r="M169">
        <v>1</v>
      </c>
    </row>
    <row r="170" spans="1:13" ht="12.75">
      <c r="A170">
        <v>4</v>
      </c>
      <c r="B170">
        <v>25</v>
      </c>
      <c r="C170">
        <v>7</v>
      </c>
      <c r="D170">
        <v>2004</v>
      </c>
      <c r="E170">
        <v>12</v>
      </c>
      <c r="F170">
        <v>1</v>
      </c>
      <c r="G170">
        <v>0.16</v>
      </c>
      <c r="H170">
        <v>0</v>
      </c>
      <c r="I170">
        <v>5</v>
      </c>
      <c r="J170">
        <v>7</v>
      </c>
      <c r="K170">
        <v>3</v>
      </c>
      <c r="L170">
        <v>0.045</v>
      </c>
      <c r="M170">
        <v>1</v>
      </c>
    </row>
    <row r="171" spans="1:13" ht="12.75">
      <c r="A171">
        <v>4</v>
      </c>
      <c r="B171">
        <v>25</v>
      </c>
      <c r="C171">
        <v>7</v>
      </c>
      <c r="D171">
        <v>2004</v>
      </c>
      <c r="E171">
        <v>12</v>
      </c>
      <c r="F171">
        <v>1</v>
      </c>
      <c r="G171">
        <v>0.1</v>
      </c>
      <c r="H171">
        <v>0</v>
      </c>
      <c r="I171">
        <v>4</v>
      </c>
      <c r="J171">
        <v>7</v>
      </c>
      <c r="K171">
        <v>3</v>
      </c>
      <c r="L171">
        <v>0.036</v>
      </c>
      <c r="M171">
        <v>1</v>
      </c>
    </row>
    <row r="172" spans="1:13" ht="12.75">
      <c r="A172">
        <v>4</v>
      </c>
      <c r="B172">
        <v>25</v>
      </c>
      <c r="C172">
        <v>7</v>
      </c>
      <c r="D172">
        <v>2004</v>
      </c>
      <c r="E172">
        <v>12</v>
      </c>
      <c r="F172">
        <v>1</v>
      </c>
      <c r="G172">
        <v>0.15</v>
      </c>
      <c r="H172">
        <v>0</v>
      </c>
      <c r="I172">
        <v>5</v>
      </c>
      <c r="J172">
        <v>7</v>
      </c>
      <c r="K172">
        <v>3</v>
      </c>
      <c r="L172">
        <v>0.04</v>
      </c>
      <c r="M172">
        <v>1</v>
      </c>
    </row>
    <row r="173" spans="1:13" ht="12.75">
      <c r="A173">
        <v>4</v>
      </c>
      <c r="B173">
        <v>26</v>
      </c>
      <c r="C173">
        <v>7</v>
      </c>
      <c r="D173">
        <v>2004</v>
      </c>
      <c r="E173">
        <v>12</v>
      </c>
      <c r="F173">
        <v>2</v>
      </c>
      <c r="G173">
        <v>0.18</v>
      </c>
      <c r="H173">
        <v>0</v>
      </c>
      <c r="I173">
        <v>4</v>
      </c>
      <c r="J173">
        <v>7</v>
      </c>
      <c r="L173">
        <v>0.031</v>
      </c>
      <c r="M173">
        <v>2</v>
      </c>
    </row>
    <row r="174" spans="1:13" ht="12.75">
      <c r="A174">
        <v>4</v>
      </c>
      <c r="B174">
        <v>22</v>
      </c>
      <c r="C174">
        <v>7</v>
      </c>
      <c r="D174">
        <v>2004</v>
      </c>
      <c r="E174">
        <v>13</v>
      </c>
      <c r="F174">
        <v>1</v>
      </c>
      <c r="G174">
        <v>0.02</v>
      </c>
      <c r="I174">
        <v>4</v>
      </c>
      <c r="J174">
        <v>7</v>
      </c>
      <c r="K174">
        <v>1</v>
      </c>
      <c r="L174">
        <v>0.012</v>
      </c>
      <c r="M174">
        <v>1</v>
      </c>
    </row>
    <row r="175" spans="1:13" ht="12.75">
      <c r="A175">
        <v>4</v>
      </c>
      <c r="B175">
        <v>25</v>
      </c>
      <c r="C175">
        <v>7</v>
      </c>
      <c r="D175">
        <v>2004</v>
      </c>
      <c r="E175">
        <v>13</v>
      </c>
      <c r="F175">
        <v>2</v>
      </c>
      <c r="G175">
        <v>0.19</v>
      </c>
      <c r="H175">
        <v>0</v>
      </c>
      <c r="I175">
        <v>4</v>
      </c>
      <c r="J175">
        <v>7</v>
      </c>
      <c r="K175">
        <v>3</v>
      </c>
      <c r="L175">
        <v>0.032</v>
      </c>
      <c r="M175">
        <v>2</v>
      </c>
    </row>
    <row r="176" spans="1:13" ht="12.75">
      <c r="A176">
        <v>4</v>
      </c>
      <c r="B176">
        <v>26</v>
      </c>
      <c r="C176">
        <v>7</v>
      </c>
      <c r="D176">
        <v>2004</v>
      </c>
      <c r="E176">
        <v>13</v>
      </c>
      <c r="F176">
        <v>1</v>
      </c>
      <c r="G176">
        <v>0.22</v>
      </c>
      <c r="H176">
        <v>0.04</v>
      </c>
      <c r="I176">
        <v>5</v>
      </c>
      <c r="J176">
        <v>7</v>
      </c>
      <c r="K176">
        <v>2</v>
      </c>
      <c r="L176">
        <v>0.045</v>
      </c>
      <c r="M176">
        <v>2</v>
      </c>
    </row>
    <row r="177" spans="1:13" ht="12.75">
      <c r="A177">
        <v>4</v>
      </c>
      <c r="B177">
        <v>22</v>
      </c>
      <c r="C177">
        <v>7</v>
      </c>
      <c r="D177">
        <v>2004</v>
      </c>
      <c r="E177">
        <v>16</v>
      </c>
      <c r="F177">
        <v>5</v>
      </c>
      <c r="G177">
        <v>0.15</v>
      </c>
      <c r="H177">
        <v>0</v>
      </c>
      <c r="I177">
        <v>4</v>
      </c>
      <c r="J177">
        <v>7</v>
      </c>
      <c r="K177">
        <v>1</v>
      </c>
      <c r="L177">
        <v>0.042</v>
      </c>
      <c r="M177">
        <v>2</v>
      </c>
    </row>
    <row r="178" spans="1:13" ht="12.75">
      <c r="A178">
        <v>4</v>
      </c>
      <c r="B178">
        <v>22</v>
      </c>
      <c r="C178">
        <v>7</v>
      </c>
      <c r="D178">
        <v>2004</v>
      </c>
      <c r="E178">
        <v>16</v>
      </c>
      <c r="F178">
        <v>1</v>
      </c>
      <c r="G178">
        <v>0.14</v>
      </c>
      <c r="H178">
        <v>0</v>
      </c>
      <c r="I178">
        <v>4</v>
      </c>
      <c r="J178">
        <v>7</v>
      </c>
      <c r="K178">
        <v>3</v>
      </c>
      <c r="L178">
        <v>0.03</v>
      </c>
      <c r="M178">
        <v>2</v>
      </c>
    </row>
    <row r="179" spans="1:13" ht="12.75">
      <c r="A179">
        <v>4</v>
      </c>
      <c r="B179">
        <v>23</v>
      </c>
      <c r="C179">
        <v>7</v>
      </c>
      <c r="D179">
        <v>2004</v>
      </c>
      <c r="E179">
        <v>16</v>
      </c>
      <c r="F179">
        <v>1</v>
      </c>
      <c r="G179">
        <v>0.05</v>
      </c>
      <c r="H179">
        <v>0.02</v>
      </c>
      <c r="I179">
        <v>5</v>
      </c>
      <c r="J179">
        <v>7</v>
      </c>
      <c r="K179">
        <v>2</v>
      </c>
      <c r="L179">
        <v>0.03</v>
      </c>
      <c r="M179">
        <v>1</v>
      </c>
    </row>
    <row r="180" spans="1:13" ht="12.75">
      <c r="A180">
        <v>4</v>
      </c>
      <c r="B180">
        <v>23</v>
      </c>
      <c r="C180">
        <v>7</v>
      </c>
      <c r="D180">
        <v>2004</v>
      </c>
      <c r="E180">
        <v>16</v>
      </c>
      <c r="F180">
        <v>2</v>
      </c>
      <c r="G180">
        <v>0.07</v>
      </c>
      <c r="H180">
        <v>0</v>
      </c>
      <c r="I180">
        <v>5</v>
      </c>
      <c r="J180">
        <v>7</v>
      </c>
      <c r="K180">
        <v>5</v>
      </c>
      <c r="L180">
        <v>0.03</v>
      </c>
      <c r="M180">
        <v>1</v>
      </c>
    </row>
    <row r="181" spans="1:13" ht="12.75">
      <c r="A181">
        <v>4</v>
      </c>
      <c r="B181">
        <v>23</v>
      </c>
      <c r="C181">
        <v>7</v>
      </c>
      <c r="D181">
        <v>2004</v>
      </c>
      <c r="E181">
        <v>16</v>
      </c>
      <c r="F181">
        <v>2</v>
      </c>
      <c r="G181">
        <v>0.08</v>
      </c>
      <c r="H181">
        <v>0</v>
      </c>
      <c r="I181">
        <v>4</v>
      </c>
      <c r="J181">
        <v>7</v>
      </c>
      <c r="K181">
        <v>5</v>
      </c>
      <c r="L181">
        <v>0.03</v>
      </c>
      <c r="M181">
        <v>1</v>
      </c>
    </row>
    <row r="182" spans="1:13" ht="12.75">
      <c r="A182">
        <v>4</v>
      </c>
      <c r="B182">
        <v>23</v>
      </c>
      <c r="C182">
        <v>7</v>
      </c>
      <c r="D182">
        <v>2004</v>
      </c>
      <c r="E182">
        <v>16</v>
      </c>
      <c r="F182">
        <v>1</v>
      </c>
      <c r="G182">
        <v>0.11</v>
      </c>
      <c r="H182">
        <v>0</v>
      </c>
      <c r="I182">
        <v>5</v>
      </c>
      <c r="J182">
        <v>7</v>
      </c>
      <c r="K182">
        <v>5</v>
      </c>
      <c r="L182">
        <v>0.03</v>
      </c>
      <c r="M182">
        <v>1</v>
      </c>
    </row>
    <row r="183" spans="1:13" ht="12.75">
      <c r="A183">
        <v>4</v>
      </c>
      <c r="B183">
        <v>23</v>
      </c>
      <c r="C183">
        <v>7</v>
      </c>
      <c r="D183">
        <v>2004</v>
      </c>
      <c r="E183">
        <v>16</v>
      </c>
      <c r="F183">
        <v>1</v>
      </c>
      <c r="G183">
        <v>0.1</v>
      </c>
      <c r="H183">
        <v>0</v>
      </c>
      <c r="I183">
        <v>4</v>
      </c>
      <c r="J183">
        <v>7</v>
      </c>
      <c r="K183">
        <v>5</v>
      </c>
      <c r="L183">
        <v>0.045</v>
      </c>
      <c r="M183">
        <v>1</v>
      </c>
    </row>
    <row r="184" spans="1:13" ht="12.75">
      <c r="A184">
        <v>4</v>
      </c>
      <c r="B184">
        <v>23</v>
      </c>
      <c r="C184">
        <v>7</v>
      </c>
      <c r="D184">
        <v>2004</v>
      </c>
      <c r="E184">
        <v>16</v>
      </c>
      <c r="F184">
        <v>1</v>
      </c>
      <c r="G184">
        <v>0.07</v>
      </c>
      <c r="H184">
        <v>0</v>
      </c>
      <c r="I184">
        <v>1</v>
      </c>
      <c r="J184">
        <v>4</v>
      </c>
      <c r="K184">
        <v>2</v>
      </c>
      <c r="L184">
        <v>0.045</v>
      </c>
      <c r="M184">
        <v>1</v>
      </c>
    </row>
    <row r="185" spans="1:13" ht="12.75">
      <c r="A185">
        <v>4</v>
      </c>
      <c r="B185">
        <v>26</v>
      </c>
      <c r="C185">
        <v>7</v>
      </c>
      <c r="D185">
        <v>2004</v>
      </c>
      <c r="E185">
        <v>16</v>
      </c>
      <c r="F185">
        <v>2</v>
      </c>
      <c r="G185">
        <v>0.17</v>
      </c>
      <c r="H185">
        <v>0</v>
      </c>
      <c r="I185">
        <v>4</v>
      </c>
      <c r="J185">
        <v>4</v>
      </c>
      <c r="K185">
        <v>2</v>
      </c>
      <c r="L185">
        <v>0.04</v>
      </c>
      <c r="M185">
        <v>1</v>
      </c>
    </row>
    <row r="186" spans="1:13" ht="12.75">
      <c r="A186">
        <v>4</v>
      </c>
      <c r="B186">
        <v>26</v>
      </c>
      <c r="C186">
        <v>7</v>
      </c>
      <c r="D186">
        <v>2004</v>
      </c>
      <c r="E186">
        <v>16</v>
      </c>
      <c r="F186">
        <v>1</v>
      </c>
      <c r="G186">
        <v>0.04</v>
      </c>
      <c r="H186">
        <v>0</v>
      </c>
      <c r="I186">
        <v>4</v>
      </c>
      <c r="J186">
        <v>7</v>
      </c>
      <c r="K186">
        <v>5</v>
      </c>
      <c r="L186">
        <v>0.04</v>
      </c>
      <c r="M186">
        <v>1</v>
      </c>
    </row>
    <row r="187" spans="1:13" ht="12.75">
      <c r="A187">
        <v>4</v>
      </c>
      <c r="B187">
        <v>26</v>
      </c>
      <c r="C187">
        <v>7</v>
      </c>
      <c r="D187">
        <v>2004</v>
      </c>
      <c r="E187">
        <v>16</v>
      </c>
      <c r="F187">
        <v>1</v>
      </c>
      <c r="G187">
        <v>0.07</v>
      </c>
      <c r="H187">
        <v>0</v>
      </c>
      <c r="I187">
        <v>4</v>
      </c>
      <c r="J187">
        <v>7</v>
      </c>
      <c r="K187">
        <v>5</v>
      </c>
      <c r="L187">
        <v>0.04</v>
      </c>
      <c r="M187">
        <v>1</v>
      </c>
    </row>
    <row r="188" spans="1:13" ht="12.75">
      <c r="A188">
        <v>4</v>
      </c>
      <c r="B188">
        <v>26</v>
      </c>
      <c r="C188">
        <v>7</v>
      </c>
      <c r="D188">
        <v>2004</v>
      </c>
      <c r="E188">
        <v>16</v>
      </c>
      <c r="F188">
        <v>1</v>
      </c>
      <c r="G188">
        <v>0.04</v>
      </c>
      <c r="H188">
        <v>0</v>
      </c>
      <c r="I188">
        <v>4</v>
      </c>
      <c r="J188">
        <v>7</v>
      </c>
      <c r="K188">
        <v>5</v>
      </c>
      <c r="L188">
        <v>0.04</v>
      </c>
      <c r="M188">
        <v>1</v>
      </c>
    </row>
    <row r="189" spans="1:13" ht="12.75">
      <c r="A189">
        <v>4</v>
      </c>
      <c r="B189">
        <v>4</v>
      </c>
      <c r="C189">
        <v>6</v>
      </c>
      <c r="D189">
        <v>2004</v>
      </c>
      <c r="E189">
        <v>17</v>
      </c>
      <c r="F189">
        <v>300</v>
      </c>
      <c r="G189">
        <v>0.36</v>
      </c>
      <c r="H189">
        <v>0.04</v>
      </c>
      <c r="I189">
        <v>2</v>
      </c>
      <c r="J189">
        <v>7</v>
      </c>
      <c r="K189">
        <v>3</v>
      </c>
      <c r="L189">
        <v>0.011</v>
      </c>
      <c r="M189">
        <v>1</v>
      </c>
    </row>
    <row r="190" spans="1:13" ht="12.75">
      <c r="A190">
        <v>4</v>
      </c>
      <c r="B190">
        <v>11</v>
      </c>
      <c r="C190">
        <v>6</v>
      </c>
      <c r="D190">
        <v>2004</v>
      </c>
      <c r="E190">
        <v>17</v>
      </c>
      <c r="F190">
        <v>3</v>
      </c>
      <c r="G190">
        <v>0.42</v>
      </c>
      <c r="H190">
        <v>0.03</v>
      </c>
      <c r="I190">
        <v>4</v>
      </c>
      <c r="J190">
        <v>7</v>
      </c>
      <c r="K190">
        <v>5</v>
      </c>
      <c r="L190">
        <v>0.015</v>
      </c>
      <c r="M190">
        <v>1</v>
      </c>
    </row>
    <row r="191" spans="1:13" ht="12.75">
      <c r="A191">
        <v>4</v>
      </c>
      <c r="B191">
        <v>6</v>
      </c>
      <c r="C191">
        <v>7</v>
      </c>
      <c r="D191">
        <v>2006</v>
      </c>
      <c r="E191">
        <v>11</v>
      </c>
      <c r="F191">
        <v>15</v>
      </c>
      <c r="G191">
        <v>0.2</v>
      </c>
      <c r="H191">
        <v>0.02</v>
      </c>
      <c r="I191">
        <v>4</v>
      </c>
      <c r="J191">
        <v>7</v>
      </c>
      <c r="K191">
        <v>3</v>
      </c>
      <c r="L191">
        <v>0.02</v>
      </c>
      <c r="M191">
        <v>1</v>
      </c>
    </row>
    <row r="192" spans="1:13" ht="12.75">
      <c r="A192">
        <v>4</v>
      </c>
      <c r="B192">
        <v>6</v>
      </c>
      <c r="C192">
        <v>7</v>
      </c>
      <c r="D192">
        <v>2006</v>
      </c>
      <c r="E192">
        <v>11</v>
      </c>
      <c r="F192">
        <v>5</v>
      </c>
      <c r="G192">
        <v>0.53</v>
      </c>
      <c r="H192">
        <v>0.02</v>
      </c>
      <c r="I192">
        <v>3</v>
      </c>
      <c r="J192">
        <v>7</v>
      </c>
      <c r="K192">
        <v>3</v>
      </c>
      <c r="L192">
        <v>0.02</v>
      </c>
      <c r="M192">
        <v>1</v>
      </c>
    </row>
    <row r="193" spans="1:13" ht="12.75">
      <c r="A193">
        <v>4</v>
      </c>
      <c r="B193">
        <v>6</v>
      </c>
      <c r="C193">
        <v>7</v>
      </c>
      <c r="D193">
        <v>2006</v>
      </c>
      <c r="E193">
        <v>11</v>
      </c>
      <c r="F193">
        <v>10</v>
      </c>
      <c r="G193">
        <v>0.6</v>
      </c>
      <c r="H193">
        <v>0.03</v>
      </c>
      <c r="I193">
        <v>5</v>
      </c>
      <c r="J193">
        <v>7</v>
      </c>
      <c r="K193">
        <v>3</v>
      </c>
      <c r="L193">
        <v>0.02</v>
      </c>
      <c r="M193">
        <v>1</v>
      </c>
    </row>
    <row r="194" spans="1:13" ht="12.75">
      <c r="A194">
        <v>4</v>
      </c>
      <c r="B194">
        <v>6</v>
      </c>
      <c r="C194">
        <v>7</v>
      </c>
      <c r="D194">
        <v>2006</v>
      </c>
      <c r="E194">
        <v>11</v>
      </c>
      <c r="F194">
        <v>2</v>
      </c>
      <c r="G194">
        <v>0.11</v>
      </c>
      <c r="H194">
        <v>0</v>
      </c>
      <c r="I194">
        <v>4</v>
      </c>
      <c r="J194">
        <v>7</v>
      </c>
      <c r="K194">
        <v>3</v>
      </c>
      <c r="L194">
        <v>0.02</v>
      </c>
      <c r="M194">
        <v>1</v>
      </c>
    </row>
    <row r="195" spans="1:13" ht="12.75">
      <c r="A195">
        <v>4</v>
      </c>
      <c r="B195">
        <v>6</v>
      </c>
      <c r="C195">
        <v>7</v>
      </c>
      <c r="D195">
        <v>2006</v>
      </c>
      <c r="E195">
        <v>11</v>
      </c>
      <c r="F195">
        <v>10</v>
      </c>
      <c r="G195">
        <v>0.75</v>
      </c>
      <c r="H195">
        <v>0.03</v>
      </c>
      <c r="I195">
        <v>4</v>
      </c>
      <c r="J195">
        <v>7</v>
      </c>
      <c r="K195">
        <v>3</v>
      </c>
      <c r="L195">
        <v>0.02</v>
      </c>
      <c r="M195">
        <v>1</v>
      </c>
    </row>
    <row r="196" spans="1:13" ht="12.75">
      <c r="A196">
        <v>4</v>
      </c>
      <c r="B196">
        <v>6</v>
      </c>
      <c r="C196">
        <v>7</v>
      </c>
      <c r="D196">
        <v>2006</v>
      </c>
      <c r="E196">
        <v>11</v>
      </c>
      <c r="F196">
        <v>10</v>
      </c>
      <c r="G196">
        <v>0.5</v>
      </c>
      <c r="H196">
        <v>0.02</v>
      </c>
      <c r="I196">
        <v>4</v>
      </c>
      <c r="J196">
        <v>7</v>
      </c>
      <c r="K196">
        <v>3</v>
      </c>
      <c r="L196">
        <v>0.02</v>
      </c>
      <c r="M196">
        <v>1</v>
      </c>
    </row>
    <row r="197" spans="1:13" ht="12.75">
      <c r="A197">
        <v>4</v>
      </c>
      <c r="B197">
        <v>6</v>
      </c>
      <c r="C197">
        <v>7</v>
      </c>
      <c r="D197">
        <v>2006</v>
      </c>
      <c r="E197">
        <v>11</v>
      </c>
      <c r="F197">
        <v>2</v>
      </c>
      <c r="G197">
        <v>0.15</v>
      </c>
      <c r="H197">
        <v>0</v>
      </c>
      <c r="I197">
        <v>2</v>
      </c>
      <c r="J197">
        <v>7</v>
      </c>
      <c r="K197">
        <v>3</v>
      </c>
      <c r="L197">
        <v>0.015</v>
      </c>
      <c r="M197">
        <v>1</v>
      </c>
    </row>
    <row r="198" spans="1:13" ht="12.75">
      <c r="A198">
        <v>5</v>
      </c>
      <c r="B198">
        <v>13</v>
      </c>
      <c r="C198">
        <v>5</v>
      </c>
      <c r="D198">
        <v>2004</v>
      </c>
      <c r="E198">
        <v>25</v>
      </c>
      <c r="F198">
        <v>50</v>
      </c>
      <c r="G198">
        <v>0.17</v>
      </c>
      <c r="H198">
        <v>0</v>
      </c>
      <c r="I198">
        <v>2</v>
      </c>
      <c r="J198">
        <v>7</v>
      </c>
      <c r="K198">
        <v>5</v>
      </c>
      <c r="L198">
        <v>0.008</v>
      </c>
      <c r="M198">
        <v>1</v>
      </c>
    </row>
    <row r="199" spans="1:13" ht="12.75">
      <c r="A199">
        <v>5</v>
      </c>
      <c r="B199">
        <v>13</v>
      </c>
      <c r="C199">
        <v>5</v>
      </c>
      <c r="D199">
        <v>2004</v>
      </c>
      <c r="E199">
        <v>25</v>
      </c>
      <c r="F199">
        <v>40</v>
      </c>
      <c r="I199">
        <v>4</v>
      </c>
      <c r="J199">
        <v>7</v>
      </c>
      <c r="K199">
        <v>5</v>
      </c>
      <c r="L199">
        <v>0.009</v>
      </c>
      <c r="M199">
        <v>1</v>
      </c>
    </row>
    <row r="200" spans="1:13" ht="12.75">
      <c r="A200">
        <v>5</v>
      </c>
      <c r="B200">
        <v>12</v>
      </c>
      <c r="C200">
        <v>5</v>
      </c>
      <c r="D200">
        <v>2004</v>
      </c>
      <c r="E200">
        <v>33</v>
      </c>
      <c r="F200">
        <v>80</v>
      </c>
      <c r="G200">
        <v>0.17</v>
      </c>
      <c r="H200">
        <v>0</v>
      </c>
      <c r="I200">
        <v>4</v>
      </c>
      <c r="J200">
        <v>4</v>
      </c>
      <c r="K200">
        <v>1</v>
      </c>
      <c r="L200">
        <v>0.015</v>
      </c>
      <c r="M200">
        <v>1</v>
      </c>
    </row>
    <row r="201" spans="1:13" ht="12.75">
      <c r="A201">
        <v>5</v>
      </c>
      <c r="B201">
        <v>12</v>
      </c>
      <c r="C201">
        <v>5</v>
      </c>
      <c r="D201">
        <v>2004</v>
      </c>
      <c r="E201">
        <v>33</v>
      </c>
      <c r="F201">
        <v>90</v>
      </c>
      <c r="G201">
        <v>0.25</v>
      </c>
      <c r="H201">
        <v>0</v>
      </c>
      <c r="I201">
        <v>4</v>
      </c>
      <c r="J201">
        <v>4</v>
      </c>
      <c r="K201">
        <v>1</v>
      </c>
      <c r="L201">
        <v>0.008</v>
      </c>
      <c r="M201">
        <v>1</v>
      </c>
    </row>
    <row r="202" spans="1:13" ht="12.75">
      <c r="A202">
        <v>5</v>
      </c>
      <c r="B202">
        <v>24</v>
      </c>
      <c r="C202">
        <v>6</v>
      </c>
      <c r="D202">
        <v>2006</v>
      </c>
      <c r="E202">
        <v>22</v>
      </c>
      <c r="F202">
        <v>150</v>
      </c>
      <c r="G202">
        <v>0.41</v>
      </c>
      <c r="H202">
        <v>0</v>
      </c>
      <c r="I202">
        <v>3</v>
      </c>
      <c r="J202">
        <v>8</v>
      </c>
      <c r="K202">
        <v>3</v>
      </c>
      <c r="L202">
        <v>0.011</v>
      </c>
      <c r="M202">
        <v>1</v>
      </c>
    </row>
    <row r="203" spans="1:13" ht="12.75">
      <c r="A203">
        <v>5</v>
      </c>
      <c r="B203">
        <v>24</v>
      </c>
      <c r="C203">
        <v>6</v>
      </c>
      <c r="D203">
        <v>2006</v>
      </c>
      <c r="E203">
        <v>22</v>
      </c>
      <c r="F203">
        <v>20</v>
      </c>
      <c r="G203">
        <v>0.12</v>
      </c>
      <c r="H203">
        <v>0</v>
      </c>
      <c r="I203">
        <v>3</v>
      </c>
      <c r="J203">
        <v>8</v>
      </c>
      <c r="K203">
        <v>3</v>
      </c>
      <c r="L203">
        <v>0.011</v>
      </c>
      <c r="M203">
        <v>1</v>
      </c>
    </row>
    <row r="204" spans="1:13" ht="12.75">
      <c r="A204">
        <v>5</v>
      </c>
      <c r="B204">
        <v>24</v>
      </c>
      <c r="C204">
        <v>6</v>
      </c>
      <c r="D204">
        <v>2006</v>
      </c>
      <c r="E204">
        <v>24</v>
      </c>
      <c r="F204">
        <v>50</v>
      </c>
      <c r="G204">
        <v>0.16</v>
      </c>
      <c r="H204">
        <v>0</v>
      </c>
      <c r="I204">
        <v>3</v>
      </c>
      <c r="J204">
        <v>7</v>
      </c>
      <c r="K204">
        <v>3</v>
      </c>
      <c r="L204">
        <v>0.01</v>
      </c>
      <c r="M204">
        <v>1</v>
      </c>
    </row>
    <row r="205" spans="1:13" ht="12.75">
      <c r="A205">
        <v>5</v>
      </c>
      <c r="B205">
        <v>24</v>
      </c>
      <c r="C205">
        <v>6</v>
      </c>
      <c r="D205">
        <v>2006</v>
      </c>
      <c r="E205">
        <v>24</v>
      </c>
      <c r="F205">
        <v>20</v>
      </c>
      <c r="G205">
        <v>0.13</v>
      </c>
      <c r="H205">
        <v>0</v>
      </c>
      <c r="I205">
        <v>3</v>
      </c>
      <c r="J205">
        <v>7</v>
      </c>
      <c r="K205">
        <v>3</v>
      </c>
      <c r="L205">
        <v>0.011</v>
      </c>
      <c r="M205">
        <v>1</v>
      </c>
    </row>
    <row r="206" spans="1:13" ht="12.75">
      <c r="A206">
        <v>5</v>
      </c>
      <c r="B206">
        <v>24</v>
      </c>
      <c r="C206">
        <v>6</v>
      </c>
      <c r="D206">
        <v>2006</v>
      </c>
      <c r="E206">
        <v>24</v>
      </c>
      <c r="F206">
        <v>3</v>
      </c>
      <c r="G206">
        <v>0.11</v>
      </c>
      <c r="H206">
        <v>0</v>
      </c>
      <c r="I206">
        <v>3</v>
      </c>
      <c r="J206">
        <v>7</v>
      </c>
      <c r="K206">
        <v>3</v>
      </c>
      <c r="L206">
        <v>0.014</v>
      </c>
      <c r="M206">
        <v>1</v>
      </c>
    </row>
    <row r="207" spans="1:13" ht="12.75">
      <c r="A207">
        <v>5</v>
      </c>
      <c r="B207">
        <v>6</v>
      </c>
      <c r="C207">
        <v>7</v>
      </c>
      <c r="D207">
        <v>2006</v>
      </c>
      <c r="E207">
        <v>27</v>
      </c>
      <c r="F207">
        <v>5</v>
      </c>
      <c r="G207">
        <v>0.75</v>
      </c>
      <c r="I207">
        <v>4</v>
      </c>
      <c r="J207">
        <v>7</v>
      </c>
      <c r="K207">
        <v>3</v>
      </c>
      <c r="L207">
        <v>0.02</v>
      </c>
      <c r="M207">
        <v>1</v>
      </c>
    </row>
    <row r="208" spans="1:13" ht="12.75">
      <c r="A208">
        <v>5</v>
      </c>
      <c r="B208">
        <v>6</v>
      </c>
      <c r="C208">
        <v>7</v>
      </c>
      <c r="D208">
        <v>2006</v>
      </c>
      <c r="E208">
        <v>27</v>
      </c>
      <c r="F208">
        <v>300</v>
      </c>
      <c r="G208">
        <v>0.67</v>
      </c>
      <c r="H208">
        <v>0.02</v>
      </c>
      <c r="I208">
        <v>4</v>
      </c>
      <c r="J208">
        <v>7</v>
      </c>
      <c r="K208">
        <v>3</v>
      </c>
      <c r="L208">
        <v>0.02</v>
      </c>
      <c r="M208">
        <v>1</v>
      </c>
    </row>
    <row r="209" spans="1:13" ht="12.75">
      <c r="A209">
        <v>5</v>
      </c>
      <c r="B209">
        <v>25</v>
      </c>
      <c r="C209">
        <v>6</v>
      </c>
      <c r="D209">
        <v>2006</v>
      </c>
      <c r="E209">
        <v>28</v>
      </c>
      <c r="F209">
        <v>2000</v>
      </c>
      <c r="G209">
        <v>0.42</v>
      </c>
      <c r="H209">
        <v>0</v>
      </c>
      <c r="I209">
        <v>3</v>
      </c>
      <c r="J209">
        <v>2</v>
      </c>
      <c r="K209">
        <v>3</v>
      </c>
      <c r="L209">
        <v>0.013</v>
      </c>
      <c r="M209">
        <v>1</v>
      </c>
    </row>
    <row r="210" spans="1:13" ht="12.75">
      <c r="A210">
        <v>5</v>
      </c>
      <c r="B210">
        <v>25</v>
      </c>
      <c r="C210">
        <v>6</v>
      </c>
      <c r="D210">
        <v>2006</v>
      </c>
      <c r="E210">
        <v>28</v>
      </c>
      <c r="F210">
        <v>2000</v>
      </c>
      <c r="G210">
        <v>0.24</v>
      </c>
      <c r="H210">
        <v>0</v>
      </c>
      <c r="I210">
        <v>3</v>
      </c>
      <c r="J210">
        <v>1</v>
      </c>
      <c r="K210">
        <v>3</v>
      </c>
      <c r="L210">
        <v>0.013</v>
      </c>
      <c r="M210">
        <v>1</v>
      </c>
    </row>
    <row r="211" spans="1:13" ht="12.75">
      <c r="A211">
        <v>5</v>
      </c>
      <c r="B211">
        <v>25</v>
      </c>
      <c r="C211">
        <v>6</v>
      </c>
      <c r="D211">
        <v>2006</v>
      </c>
      <c r="E211">
        <v>28</v>
      </c>
      <c r="F211">
        <v>40</v>
      </c>
      <c r="G211">
        <v>0.12</v>
      </c>
      <c r="H211">
        <v>0</v>
      </c>
      <c r="I211">
        <v>5</v>
      </c>
      <c r="J211">
        <v>1</v>
      </c>
      <c r="K211">
        <v>3</v>
      </c>
      <c r="L211">
        <v>0.013</v>
      </c>
      <c r="M211">
        <v>1</v>
      </c>
    </row>
    <row r="212" spans="1:13" ht="12.75">
      <c r="A212">
        <v>5</v>
      </c>
      <c r="B212">
        <v>25</v>
      </c>
      <c r="C212">
        <v>6</v>
      </c>
      <c r="D212">
        <v>2006</v>
      </c>
      <c r="E212">
        <v>28</v>
      </c>
      <c r="F212">
        <v>10</v>
      </c>
      <c r="G212">
        <v>0.07</v>
      </c>
      <c r="H212">
        <v>0</v>
      </c>
      <c r="I212">
        <v>4</v>
      </c>
      <c r="J212">
        <v>10</v>
      </c>
      <c r="K212">
        <v>3</v>
      </c>
      <c r="L212">
        <v>0.01</v>
      </c>
      <c r="M212">
        <v>1</v>
      </c>
    </row>
    <row r="213" spans="1:13" ht="12.75">
      <c r="A213">
        <v>5</v>
      </c>
      <c r="B213">
        <v>25</v>
      </c>
      <c r="C213">
        <v>6</v>
      </c>
      <c r="D213">
        <v>2006</v>
      </c>
      <c r="E213">
        <v>30</v>
      </c>
      <c r="F213">
        <v>200</v>
      </c>
      <c r="G213">
        <v>0.17</v>
      </c>
      <c r="H213">
        <v>0</v>
      </c>
      <c r="I213">
        <v>4</v>
      </c>
      <c r="J213">
        <v>2</v>
      </c>
      <c r="K213">
        <v>3</v>
      </c>
      <c r="L213">
        <v>0.012</v>
      </c>
      <c r="M213">
        <v>1</v>
      </c>
    </row>
    <row r="214" spans="1:13" ht="12.75">
      <c r="A214">
        <v>5</v>
      </c>
      <c r="B214">
        <v>25</v>
      </c>
      <c r="C214">
        <v>6</v>
      </c>
      <c r="D214">
        <v>2006</v>
      </c>
      <c r="E214">
        <v>30</v>
      </c>
      <c r="F214">
        <v>500</v>
      </c>
      <c r="G214">
        <v>0.45</v>
      </c>
      <c r="H214">
        <v>0</v>
      </c>
      <c r="I214">
        <v>4</v>
      </c>
      <c r="J214">
        <v>7</v>
      </c>
      <c r="K214">
        <v>3</v>
      </c>
      <c r="L214">
        <v>0.01</v>
      </c>
      <c r="M214">
        <v>1</v>
      </c>
    </row>
    <row r="215" spans="1:13" ht="12.75">
      <c r="A215">
        <v>5</v>
      </c>
      <c r="B215">
        <v>24</v>
      </c>
      <c r="C215">
        <v>6</v>
      </c>
      <c r="D215">
        <v>2006</v>
      </c>
      <c r="E215">
        <v>32</v>
      </c>
      <c r="F215">
        <v>500</v>
      </c>
      <c r="G215">
        <v>0.4</v>
      </c>
      <c r="H215">
        <v>0</v>
      </c>
      <c r="I215">
        <v>1</v>
      </c>
      <c r="J215">
        <v>2</v>
      </c>
      <c r="K215">
        <v>3</v>
      </c>
      <c r="L215">
        <v>0.012</v>
      </c>
      <c r="M215">
        <v>1</v>
      </c>
    </row>
    <row r="216" spans="1:13" ht="12.75">
      <c r="A216">
        <v>5</v>
      </c>
      <c r="B216">
        <v>24</v>
      </c>
      <c r="C216">
        <v>6</v>
      </c>
      <c r="D216">
        <v>2006</v>
      </c>
      <c r="E216">
        <v>32</v>
      </c>
      <c r="F216">
        <v>100</v>
      </c>
      <c r="G216">
        <v>0.26</v>
      </c>
      <c r="H216">
        <v>0</v>
      </c>
      <c r="I216">
        <v>1</v>
      </c>
      <c r="J216">
        <v>7</v>
      </c>
      <c r="K216">
        <v>3</v>
      </c>
      <c r="L216">
        <v>0.012</v>
      </c>
      <c r="M216">
        <v>1</v>
      </c>
    </row>
    <row r="217" spans="1:13" ht="12.75">
      <c r="A217">
        <v>5</v>
      </c>
      <c r="B217">
        <v>24</v>
      </c>
      <c r="C217">
        <v>6</v>
      </c>
      <c r="D217">
        <v>2006</v>
      </c>
      <c r="E217">
        <v>32</v>
      </c>
      <c r="F217">
        <v>45</v>
      </c>
      <c r="G217">
        <v>0.3</v>
      </c>
      <c r="H217">
        <v>0</v>
      </c>
      <c r="I217">
        <v>4</v>
      </c>
      <c r="J217">
        <v>7</v>
      </c>
      <c r="K217">
        <v>3</v>
      </c>
      <c r="L217">
        <v>0.01</v>
      </c>
      <c r="M217">
        <v>1</v>
      </c>
    </row>
    <row r="218" spans="1:13" ht="12.75">
      <c r="A218">
        <v>5</v>
      </c>
      <c r="B218">
        <v>24</v>
      </c>
      <c r="C218">
        <v>6</v>
      </c>
      <c r="D218">
        <v>2006</v>
      </c>
      <c r="E218">
        <v>32</v>
      </c>
      <c r="F218">
        <v>200</v>
      </c>
      <c r="G218">
        <v>0.26</v>
      </c>
      <c r="H218">
        <v>0.03</v>
      </c>
      <c r="I218">
        <v>4</v>
      </c>
      <c r="J218">
        <v>9</v>
      </c>
      <c r="K218">
        <v>3</v>
      </c>
      <c r="L218">
        <v>0.009</v>
      </c>
      <c r="M218">
        <v>1</v>
      </c>
    </row>
    <row r="219" spans="1:13" ht="12.75">
      <c r="A219">
        <v>5</v>
      </c>
      <c r="B219">
        <v>24</v>
      </c>
      <c r="C219">
        <v>6</v>
      </c>
      <c r="D219">
        <v>2006</v>
      </c>
      <c r="E219">
        <v>35</v>
      </c>
      <c r="F219">
        <v>40</v>
      </c>
      <c r="G219">
        <v>0.21</v>
      </c>
      <c r="H219">
        <v>0</v>
      </c>
      <c r="I219">
        <v>3</v>
      </c>
      <c r="J219">
        <v>7</v>
      </c>
      <c r="K219">
        <v>3</v>
      </c>
      <c r="L219">
        <v>0.011</v>
      </c>
      <c r="M219">
        <v>1</v>
      </c>
    </row>
    <row r="220" spans="1:13" ht="12.75">
      <c r="A220">
        <v>5</v>
      </c>
      <c r="B220">
        <v>24</v>
      </c>
      <c r="C220">
        <v>6</v>
      </c>
      <c r="D220">
        <v>2006</v>
      </c>
      <c r="E220">
        <v>35</v>
      </c>
      <c r="F220">
        <v>15</v>
      </c>
      <c r="G220">
        <v>0.22</v>
      </c>
      <c r="H220">
        <v>0</v>
      </c>
      <c r="I220">
        <v>6</v>
      </c>
      <c r="J220">
        <v>1</v>
      </c>
      <c r="K220">
        <v>3</v>
      </c>
      <c r="L220">
        <v>0.027</v>
      </c>
      <c r="M220">
        <v>1</v>
      </c>
    </row>
    <row r="221" spans="1:13" ht="12.75">
      <c r="A221">
        <v>5</v>
      </c>
      <c r="B221">
        <v>24</v>
      </c>
      <c r="C221">
        <v>6</v>
      </c>
      <c r="D221">
        <v>2006</v>
      </c>
      <c r="E221">
        <v>35</v>
      </c>
      <c r="F221">
        <v>100</v>
      </c>
      <c r="G221">
        <v>0.18</v>
      </c>
      <c r="H221">
        <v>0</v>
      </c>
      <c r="I221">
        <v>4</v>
      </c>
      <c r="J221">
        <v>7</v>
      </c>
      <c r="K221">
        <v>3</v>
      </c>
      <c r="L221">
        <v>0.013</v>
      </c>
      <c r="M221">
        <v>1</v>
      </c>
    </row>
    <row r="222" spans="1:13" ht="12.75">
      <c r="A222">
        <v>5</v>
      </c>
      <c r="B222">
        <v>24</v>
      </c>
      <c r="C222">
        <v>6</v>
      </c>
      <c r="D222">
        <v>2006</v>
      </c>
      <c r="E222">
        <v>36</v>
      </c>
      <c r="F222">
        <v>25</v>
      </c>
      <c r="G222">
        <v>0.43</v>
      </c>
      <c r="H222">
        <v>0</v>
      </c>
      <c r="I222">
        <v>3</v>
      </c>
      <c r="J222">
        <v>7</v>
      </c>
      <c r="K222">
        <v>3</v>
      </c>
      <c r="L222">
        <v>0.012</v>
      </c>
      <c r="M222">
        <v>1</v>
      </c>
    </row>
    <row r="223" spans="1:13" ht="12.75">
      <c r="A223">
        <v>5</v>
      </c>
      <c r="B223">
        <v>24</v>
      </c>
      <c r="C223">
        <v>6</v>
      </c>
      <c r="D223">
        <v>2006</v>
      </c>
      <c r="E223">
        <v>36</v>
      </c>
      <c r="F223">
        <v>30</v>
      </c>
      <c r="G223">
        <v>0.42</v>
      </c>
      <c r="H223">
        <v>0</v>
      </c>
      <c r="I223">
        <v>3</v>
      </c>
      <c r="J223">
        <v>7</v>
      </c>
      <c r="K223">
        <v>3</v>
      </c>
      <c r="L223">
        <v>0.011</v>
      </c>
      <c r="M223">
        <v>1</v>
      </c>
    </row>
    <row r="224" spans="1:13" ht="12.75">
      <c r="A224">
        <v>5</v>
      </c>
      <c r="B224">
        <v>24</v>
      </c>
      <c r="C224">
        <v>6</v>
      </c>
      <c r="D224">
        <v>2006</v>
      </c>
      <c r="E224">
        <v>36</v>
      </c>
      <c r="F224">
        <v>100</v>
      </c>
      <c r="G224">
        <v>0.34</v>
      </c>
      <c r="H224">
        <v>0</v>
      </c>
      <c r="I224">
        <v>3</v>
      </c>
      <c r="J224">
        <v>7</v>
      </c>
      <c r="K224">
        <v>3</v>
      </c>
      <c r="L224">
        <v>0.012</v>
      </c>
      <c r="M224">
        <v>1</v>
      </c>
    </row>
    <row r="225" spans="1:13" ht="12.75">
      <c r="A225">
        <v>5</v>
      </c>
      <c r="B225">
        <v>24</v>
      </c>
      <c r="C225">
        <v>6</v>
      </c>
      <c r="D225">
        <v>2006</v>
      </c>
      <c r="E225">
        <v>36</v>
      </c>
      <c r="F225">
        <v>35</v>
      </c>
      <c r="G225">
        <v>0.19</v>
      </c>
      <c r="H225">
        <v>0</v>
      </c>
      <c r="I225">
        <v>4</v>
      </c>
      <c r="J225">
        <v>7</v>
      </c>
      <c r="K225">
        <v>3</v>
      </c>
      <c r="L225">
        <v>0.01</v>
      </c>
      <c r="M225">
        <v>1</v>
      </c>
    </row>
    <row r="226" spans="1:14" ht="12.75">
      <c r="A226">
        <v>6</v>
      </c>
      <c r="B226">
        <v>11</v>
      </c>
      <c r="C226">
        <v>7</v>
      </c>
      <c r="D226">
        <v>1991</v>
      </c>
      <c r="F226">
        <v>5</v>
      </c>
      <c r="G226">
        <v>0.07</v>
      </c>
      <c r="I226">
        <v>6</v>
      </c>
      <c r="L226">
        <v>0.03</v>
      </c>
      <c r="N226">
        <v>0</v>
      </c>
    </row>
    <row r="227" spans="1:14" ht="12.75">
      <c r="A227">
        <v>6</v>
      </c>
      <c r="B227">
        <v>11</v>
      </c>
      <c r="C227">
        <v>7</v>
      </c>
      <c r="D227">
        <v>1991</v>
      </c>
      <c r="F227">
        <v>2</v>
      </c>
      <c r="G227">
        <v>0.16</v>
      </c>
      <c r="I227">
        <v>6</v>
      </c>
      <c r="L227">
        <v>0.026</v>
      </c>
      <c r="N227">
        <v>0</v>
      </c>
    </row>
    <row r="228" spans="1:14" ht="12.75">
      <c r="A228">
        <v>6</v>
      </c>
      <c r="B228">
        <v>11</v>
      </c>
      <c r="C228">
        <v>7</v>
      </c>
      <c r="D228">
        <v>1991</v>
      </c>
      <c r="F228">
        <v>1</v>
      </c>
      <c r="G228">
        <v>0.05</v>
      </c>
      <c r="I228">
        <v>6</v>
      </c>
      <c r="L228">
        <v>0.032</v>
      </c>
      <c r="N228">
        <v>0</v>
      </c>
    </row>
    <row r="229" spans="1:14" ht="12.75">
      <c r="A229">
        <v>6</v>
      </c>
      <c r="B229">
        <v>11</v>
      </c>
      <c r="C229">
        <v>7</v>
      </c>
      <c r="D229">
        <v>1991</v>
      </c>
      <c r="F229">
        <v>1</v>
      </c>
      <c r="G229">
        <v>0.11</v>
      </c>
      <c r="I229">
        <v>6</v>
      </c>
      <c r="L229">
        <v>0.03</v>
      </c>
      <c r="N229">
        <v>0</v>
      </c>
    </row>
    <row r="230" spans="1:14" ht="12.75">
      <c r="A230">
        <v>6</v>
      </c>
      <c r="B230">
        <v>11</v>
      </c>
      <c r="C230">
        <v>7</v>
      </c>
      <c r="D230">
        <v>1991</v>
      </c>
      <c r="F230">
        <v>2</v>
      </c>
      <c r="G230">
        <v>0.05</v>
      </c>
      <c r="I230">
        <v>4</v>
      </c>
      <c r="L230">
        <v>0.029</v>
      </c>
      <c r="N230">
        <v>0</v>
      </c>
    </row>
    <row r="231" spans="1:14" ht="12.75">
      <c r="A231">
        <v>6</v>
      </c>
      <c r="B231">
        <v>12</v>
      </c>
      <c r="C231">
        <v>7</v>
      </c>
      <c r="D231">
        <v>1991</v>
      </c>
      <c r="F231">
        <v>1</v>
      </c>
      <c r="G231">
        <v>0.17</v>
      </c>
      <c r="I231">
        <v>4</v>
      </c>
      <c r="L231">
        <v>0.034</v>
      </c>
      <c r="N231">
        <v>0</v>
      </c>
    </row>
    <row r="232" spans="1:14" ht="12.75">
      <c r="A232">
        <v>6</v>
      </c>
      <c r="B232">
        <v>12</v>
      </c>
      <c r="C232">
        <v>7</v>
      </c>
      <c r="D232">
        <v>1991</v>
      </c>
      <c r="F232">
        <v>8</v>
      </c>
      <c r="G232">
        <v>0.19</v>
      </c>
      <c r="I232">
        <v>4</v>
      </c>
      <c r="L232">
        <v>0.033</v>
      </c>
      <c r="N232">
        <v>0</v>
      </c>
    </row>
    <row r="233" spans="1:14" ht="12.75">
      <c r="A233">
        <v>6</v>
      </c>
      <c r="B233">
        <v>12</v>
      </c>
      <c r="C233">
        <v>7</v>
      </c>
      <c r="D233">
        <v>1991</v>
      </c>
      <c r="F233">
        <v>1</v>
      </c>
      <c r="G233">
        <v>0.17</v>
      </c>
      <c r="I233">
        <v>4</v>
      </c>
      <c r="L233">
        <v>0.034</v>
      </c>
      <c r="N233">
        <v>0</v>
      </c>
    </row>
    <row r="234" spans="1:14" ht="12.75">
      <c r="A234">
        <v>6</v>
      </c>
      <c r="B234">
        <v>12</v>
      </c>
      <c r="C234">
        <v>7</v>
      </c>
      <c r="D234">
        <v>1991</v>
      </c>
      <c r="F234">
        <v>2</v>
      </c>
      <c r="G234">
        <v>0.06</v>
      </c>
      <c r="I234">
        <v>5</v>
      </c>
      <c r="L234">
        <v>0.034</v>
      </c>
      <c r="N234">
        <v>0</v>
      </c>
    </row>
    <row r="235" spans="1:14" ht="12.75">
      <c r="A235">
        <v>6</v>
      </c>
      <c r="B235">
        <v>12</v>
      </c>
      <c r="C235">
        <v>7</v>
      </c>
      <c r="D235">
        <v>1991</v>
      </c>
      <c r="F235">
        <v>2</v>
      </c>
      <c r="G235">
        <v>0.13</v>
      </c>
      <c r="I235">
        <v>5</v>
      </c>
      <c r="L235">
        <v>0.034</v>
      </c>
      <c r="N235">
        <v>0</v>
      </c>
    </row>
    <row r="236" spans="1:14" ht="12.75">
      <c r="A236">
        <v>6</v>
      </c>
      <c r="B236">
        <v>18</v>
      </c>
      <c r="C236">
        <v>7</v>
      </c>
      <c r="D236">
        <v>1991</v>
      </c>
      <c r="F236">
        <v>3</v>
      </c>
      <c r="G236">
        <v>0.07</v>
      </c>
      <c r="I236">
        <v>3</v>
      </c>
      <c r="L236">
        <v>0.037</v>
      </c>
      <c r="N236">
        <v>0.02</v>
      </c>
    </row>
    <row r="237" spans="1:14" ht="12.75">
      <c r="A237">
        <v>6</v>
      </c>
      <c r="B237">
        <v>18</v>
      </c>
      <c r="C237">
        <v>7</v>
      </c>
      <c r="D237">
        <v>1991</v>
      </c>
      <c r="F237">
        <v>12</v>
      </c>
      <c r="G237">
        <v>0.03</v>
      </c>
      <c r="I237">
        <v>3</v>
      </c>
      <c r="L237">
        <v>0.032</v>
      </c>
      <c r="N237">
        <v>0.02</v>
      </c>
    </row>
    <row r="238" spans="1:14" ht="12.75">
      <c r="A238">
        <v>6</v>
      </c>
      <c r="B238">
        <v>18</v>
      </c>
      <c r="C238">
        <v>7</v>
      </c>
      <c r="D238">
        <v>1991</v>
      </c>
      <c r="F238">
        <v>3</v>
      </c>
      <c r="G238">
        <v>0.13</v>
      </c>
      <c r="I238">
        <v>3</v>
      </c>
      <c r="L238">
        <v>0.028</v>
      </c>
      <c r="N238">
        <v>0.02</v>
      </c>
    </row>
    <row r="239" spans="1:14" ht="12.75">
      <c r="A239">
        <v>6</v>
      </c>
      <c r="B239">
        <v>18</v>
      </c>
      <c r="C239">
        <v>7</v>
      </c>
      <c r="D239">
        <v>1991</v>
      </c>
      <c r="F239">
        <v>6</v>
      </c>
      <c r="G239">
        <v>0.02</v>
      </c>
      <c r="I239">
        <v>3</v>
      </c>
      <c r="L239">
        <v>0.037</v>
      </c>
      <c r="N239">
        <v>0.02</v>
      </c>
    </row>
    <row r="240" spans="1:14" ht="12.75">
      <c r="A240">
        <v>6</v>
      </c>
      <c r="B240">
        <v>18</v>
      </c>
      <c r="C240">
        <v>7</v>
      </c>
      <c r="D240">
        <v>1991</v>
      </c>
      <c r="F240">
        <v>3</v>
      </c>
      <c r="G240">
        <v>0.12</v>
      </c>
      <c r="I240">
        <v>4</v>
      </c>
      <c r="L240">
        <v>0.029</v>
      </c>
      <c r="N240">
        <v>0.03</v>
      </c>
    </row>
    <row r="241" spans="1:14" ht="12.75">
      <c r="A241">
        <v>6</v>
      </c>
      <c r="B241">
        <v>18</v>
      </c>
      <c r="C241">
        <v>7</v>
      </c>
      <c r="D241">
        <v>1991</v>
      </c>
      <c r="F241">
        <v>6</v>
      </c>
      <c r="G241">
        <v>0.02</v>
      </c>
      <c r="I241">
        <v>3</v>
      </c>
      <c r="L241">
        <v>0.037</v>
      </c>
      <c r="N241">
        <v>0</v>
      </c>
    </row>
    <row r="242" spans="1:14" ht="12.75">
      <c r="A242">
        <v>6</v>
      </c>
      <c r="B242">
        <v>18</v>
      </c>
      <c r="C242">
        <v>7</v>
      </c>
      <c r="D242">
        <v>1991</v>
      </c>
      <c r="F242">
        <v>6</v>
      </c>
      <c r="G242">
        <v>0.05</v>
      </c>
      <c r="I242">
        <v>3</v>
      </c>
      <c r="L242">
        <v>0.026</v>
      </c>
      <c r="N242">
        <v>0</v>
      </c>
    </row>
    <row r="243" spans="1:14" ht="12.75">
      <c r="A243">
        <v>6</v>
      </c>
      <c r="B243">
        <v>18</v>
      </c>
      <c r="C243">
        <v>7</v>
      </c>
      <c r="D243">
        <v>1991</v>
      </c>
      <c r="F243">
        <v>3</v>
      </c>
      <c r="G243">
        <v>0.02</v>
      </c>
      <c r="I243">
        <v>3</v>
      </c>
      <c r="L243">
        <v>0.029</v>
      </c>
      <c r="N243">
        <v>0</v>
      </c>
    </row>
    <row r="244" spans="1:14" ht="12.75">
      <c r="A244">
        <v>6</v>
      </c>
      <c r="B244">
        <v>18</v>
      </c>
      <c r="C244">
        <v>7</v>
      </c>
      <c r="D244">
        <v>1991</v>
      </c>
      <c r="F244">
        <v>6</v>
      </c>
      <c r="G244">
        <v>0.14</v>
      </c>
      <c r="I244">
        <v>5</v>
      </c>
      <c r="L244">
        <v>0.022</v>
      </c>
      <c r="N244">
        <v>0</v>
      </c>
    </row>
    <row r="245" spans="1:14" ht="12.75">
      <c r="A245">
        <v>6</v>
      </c>
      <c r="B245">
        <v>14</v>
      </c>
      <c r="C245">
        <v>8</v>
      </c>
      <c r="D245">
        <v>1991</v>
      </c>
      <c r="F245">
        <v>2</v>
      </c>
      <c r="G245">
        <v>0.13</v>
      </c>
      <c r="I245">
        <v>6</v>
      </c>
      <c r="L245">
        <v>0.039</v>
      </c>
      <c r="N245">
        <v>0</v>
      </c>
    </row>
    <row r="246" spans="1:14" ht="12.75">
      <c r="A246">
        <v>6</v>
      </c>
      <c r="B246">
        <v>14</v>
      </c>
      <c r="C246">
        <v>8</v>
      </c>
      <c r="D246">
        <v>1991</v>
      </c>
      <c r="F246">
        <v>6</v>
      </c>
      <c r="G246">
        <v>0.04</v>
      </c>
      <c r="I246">
        <v>6</v>
      </c>
      <c r="L246">
        <v>0.035</v>
      </c>
      <c r="N246">
        <v>0.03</v>
      </c>
    </row>
    <row r="247" spans="1:14" ht="12.75">
      <c r="A247">
        <v>6</v>
      </c>
      <c r="B247">
        <v>14</v>
      </c>
      <c r="C247">
        <v>8</v>
      </c>
      <c r="D247">
        <v>1991</v>
      </c>
      <c r="F247">
        <v>4</v>
      </c>
      <c r="G247">
        <v>0.09</v>
      </c>
      <c r="I247">
        <v>6</v>
      </c>
      <c r="L247">
        <v>0.038</v>
      </c>
      <c r="N247">
        <v>0.05</v>
      </c>
    </row>
    <row r="248" spans="1:14" ht="12.75">
      <c r="A248">
        <v>6</v>
      </c>
      <c r="B248">
        <v>14</v>
      </c>
      <c r="C248">
        <v>8</v>
      </c>
      <c r="D248">
        <v>1991</v>
      </c>
      <c r="F248">
        <v>1</v>
      </c>
      <c r="G248">
        <v>0.28</v>
      </c>
      <c r="I248">
        <v>6</v>
      </c>
      <c r="L248">
        <v>0.039</v>
      </c>
      <c r="N248">
        <v>0.05</v>
      </c>
    </row>
    <row r="249" spans="1:14" ht="12.75">
      <c r="A249">
        <v>6</v>
      </c>
      <c r="B249">
        <v>14</v>
      </c>
      <c r="C249">
        <v>8</v>
      </c>
      <c r="D249">
        <v>1991</v>
      </c>
      <c r="F249">
        <v>1</v>
      </c>
      <c r="G249">
        <v>0.27</v>
      </c>
      <c r="I249">
        <v>3</v>
      </c>
      <c r="L249">
        <v>0.039</v>
      </c>
      <c r="N249">
        <v>0.05</v>
      </c>
    </row>
    <row r="250" spans="1:14" ht="12.75">
      <c r="A250">
        <v>6</v>
      </c>
      <c r="B250">
        <v>20</v>
      </c>
      <c r="C250">
        <v>8</v>
      </c>
      <c r="D250">
        <v>1991</v>
      </c>
      <c r="F250">
        <v>1</v>
      </c>
      <c r="G250">
        <v>0.03</v>
      </c>
      <c r="I250">
        <v>5</v>
      </c>
      <c r="L250">
        <v>0.042</v>
      </c>
      <c r="N250">
        <v>0.03</v>
      </c>
    </row>
    <row r="251" spans="1:14" ht="12.75">
      <c r="A251">
        <v>6</v>
      </c>
      <c r="B251">
        <v>15</v>
      </c>
      <c r="C251">
        <v>6</v>
      </c>
      <c r="D251">
        <v>1992</v>
      </c>
      <c r="F251">
        <v>18</v>
      </c>
      <c r="G251">
        <v>0.06</v>
      </c>
      <c r="I251">
        <v>4</v>
      </c>
      <c r="L251">
        <v>0.041</v>
      </c>
      <c r="N251">
        <v>0</v>
      </c>
    </row>
    <row r="252" spans="1:14" ht="12.75">
      <c r="A252">
        <v>6</v>
      </c>
      <c r="B252">
        <v>15</v>
      </c>
      <c r="C252">
        <v>6</v>
      </c>
      <c r="D252">
        <v>1992</v>
      </c>
      <c r="F252">
        <v>9</v>
      </c>
      <c r="G252">
        <v>0.08</v>
      </c>
      <c r="I252">
        <v>3</v>
      </c>
      <c r="L252">
        <v>0.028</v>
      </c>
      <c r="N252">
        <v>0</v>
      </c>
    </row>
    <row r="253" spans="1:14" ht="12.75">
      <c r="A253">
        <v>6</v>
      </c>
      <c r="B253">
        <v>15</v>
      </c>
      <c r="C253">
        <v>6</v>
      </c>
      <c r="D253">
        <v>1992</v>
      </c>
      <c r="F253">
        <v>48</v>
      </c>
      <c r="G253">
        <v>0.09</v>
      </c>
      <c r="I253">
        <v>5</v>
      </c>
      <c r="L253">
        <v>0.028</v>
      </c>
      <c r="N253">
        <v>0</v>
      </c>
    </row>
    <row r="254" spans="1:14" ht="12.75">
      <c r="A254">
        <v>6</v>
      </c>
      <c r="B254">
        <v>15</v>
      </c>
      <c r="C254">
        <v>6</v>
      </c>
      <c r="D254">
        <v>1992</v>
      </c>
      <c r="F254">
        <v>75</v>
      </c>
      <c r="G254">
        <v>0.12</v>
      </c>
      <c r="I254">
        <v>5</v>
      </c>
      <c r="L254">
        <v>0.026</v>
      </c>
      <c r="N254">
        <v>0</v>
      </c>
    </row>
    <row r="255" spans="1:14" ht="12.75">
      <c r="A255">
        <v>6</v>
      </c>
      <c r="B255">
        <v>15</v>
      </c>
      <c r="C255">
        <v>6</v>
      </c>
      <c r="D255">
        <v>1992</v>
      </c>
      <c r="F255">
        <v>9</v>
      </c>
      <c r="G255">
        <v>0.19</v>
      </c>
      <c r="I255">
        <v>5</v>
      </c>
      <c r="L255">
        <v>0.026</v>
      </c>
      <c r="N255">
        <v>0</v>
      </c>
    </row>
    <row r="256" spans="1:14" ht="12.75">
      <c r="A256">
        <v>6</v>
      </c>
      <c r="B256">
        <v>15</v>
      </c>
      <c r="C256">
        <v>6</v>
      </c>
      <c r="D256">
        <v>1992</v>
      </c>
      <c r="F256">
        <v>9</v>
      </c>
      <c r="G256">
        <v>0.08</v>
      </c>
      <c r="I256">
        <v>3</v>
      </c>
      <c r="L256">
        <v>0.029</v>
      </c>
      <c r="N256">
        <v>0</v>
      </c>
    </row>
    <row r="257" spans="1:14" ht="12.75">
      <c r="A257">
        <v>6</v>
      </c>
      <c r="B257">
        <v>15</v>
      </c>
      <c r="C257">
        <v>6</v>
      </c>
      <c r="D257">
        <v>1992</v>
      </c>
      <c r="F257">
        <v>6</v>
      </c>
      <c r="G257">
        <v>0.06</v>
      </c>
      <c r="I257">
        <v>3</v>
      </c>
      <c r="L257">
        <v>0.028</v>
      </c>
      <c r="N257">
        <v>0</v>
      </c>
    </row>
    <row r="258" spans="1:14" ht="12.75">
      <c r="A258">
        <v>6</v>
      </c>
      <c r="B258">
        <v>15</v>
      </c>
      <c r="C258">
        <v>6</v>
      </c>
      <c r="D258">
        <v>1992</v>
      </c>
      <c r="F258">
        <v>9</v>
      </c>
      <c r="G258">
        <v>0.08</v>
      </c>
      <c r="I258">
        <v>4</v>
      </c>
      <c r="L258">
        <v>0.029</v>
      </c>
      <c r="N258">
        <v>0</v>
      </c>
    </row>
    <row r="259" spans="1:14" ht="12.75">
      <c r="A259">
        <v>6</v>
      </c>
      <c r="B259">
        <v>15</v>
      </c>
      <c r="C259">
        <v>6</v>
      </c>
      <c r="D259">
        <v>1992</v>
      </c>
      <c r="F259">
        <v>21</v>
      </c>
      <c r="G259">
        <v>0.13</v>
      </c>
      <c r="I259">
        <v>5</v>
      </c>
      <c r="N259">
        <v>0</v>
      </c>
    </row>
    <row r="260" spans="1:14" ht="12.75">
      <c r="A260">
        <v>6</v>
      </c>
      <c r="B260">
        <v>15</v>
      </c>
      <c r="C260">
        <v>6</v>
      </c>
      <c r="D260">
        <v>1992</v>
      </c>
      <c r="F260">
        <v>3</v>
      </c>
      <c r="G260">
        <v>0.15</v>
      </c>
      <c r="I260">
        <v>5</v>
      </c>
      <c r="N260">
        <v>0</v>
      </c>
    </row>
    <row r="261" spans="1:14" ht="12.75">
      <c r="A261">
        <v>6</v>
      </c>
      <c r="B261">
        <v>15</v>
      </c>
      <c r="C261">
        <v>6</v>
      </c>
      <c r="D261">
        <v>1992</v>
      </c>
      <c r="F261">
        <v>6</v>
      </c>
      <c r="G261">
        <v>0.26</v>
      </c>
      <c r="I261">
        <v>5</v>
      </c>
      <c r="N261">
        <v>0.03</v>
      </c>
    </row>
    <row r="262" spans="1:14" ht="12.75">
      <c r="A262">
        <v>6</v>
      </c>
      <c r="B262">
        <v>15</v>
      </c>
      <c r="C262">
        <v>6</v>
      </c>
      <c r="D262">
        <v>1992</v>
      </c>
      <c r="F262">
        <v>15</v>
      </c>
      <c r="G262">
        <v>0.2</v>
      </c>
      <c r="I262">
        <v>5</v>
      </c>
      <c r="N262">
        <v>0.03</v>
      </c>
    </row>
    <row r="263" spans="1:14" ht="12.75">
      <c r="A263">
        <v>6</v>
      </c>
      <c r="B263">
        <v>15</v>
      </c>
      <c r="C263">
        <v>6</v>
      </c>
      <c r="D263">
        <v>1992</v>
      </c>
      <c r="F263">
        <v>3</v>
      </c>
      <c r="G263">
        <v>0.14</v>
      </c>
      <c r="I263">
        <v>5</v>
      </c>
      <c r="N263">
        <v>0.03</v>
      </c>
    </row>
    <row r="264" spans="1:14" ht="12.75">
      <c r="A264">
        <v>6</v>
      </c>
      <c r="B264">
        <v>15</v>
      </c>
      <c r="C264">
        <v>6</v>
      </c>
      <c r="D264">
        <v>1992</v>
      </c>
      <c r="F264">
        <v>15</v>
      </c>
      <c r="G264">
        <v>0.13</v>
      </c>
      <c r="I264">
        <v>5</v>
      </c>
      <c r="N264">
        <v>0</v>
      </c>
    </row>
    <row r="265" spans="1:14" ht="12.75">
      <c r="A265">
        <v>6</v>
      </c>
      <c r="B265">
        <v>15</v>
      </c>
      <c r="C265">
        <v>6</v>
      </c>
      <c r="D265">
        <v>1992</v>
      </c>
      <c r="F265">
        <v>15</v>
      </c>
      <c r="G265">
        <v>0.1</v>
      </c>
      <c r="I265">
        <v>6</v>
      </c>
      <c r="N265">
        <v>0</v>
      </c>
    </row>
    <row r="266" spans="1:14" ht="12.75">
      <c r="A266">
        <v>6</v>
      </c>
      <c r="B266">
        <v>15</v>
      </c>
      <c r="C266">
        <v>6</v>
      </c>
      <c r="D266">
        <v>1992</v>
      </c>
      <c r="F266">
        <v>3</v>
      </c>
      <c r="G266">
        <v>0.03</v>
      </c>
      <c r="I266">
        <v>5</v>
      </c>
      <c r="N266">
        <v>0</v>
      </c>
    </row>
    <row r="267" spans="1:14" ht="12.75">
      <c r="A267">
        <v>6</v>
      </c>
      <c r="B267">
        <v>15</v>
      </c>
      <c r="C267">
        <v>6</v>
      </c>
      <c r="D267">
        <v>1992</v>
      </c>
      <c r="F267">
        <v>3</v>
      </c>
      <c r="G267">
        <v>0.6</v>
      </c>
      <c r="I267">
        <v>5</v>
      </c>
      <c r="N267">
        <v>0.03</v>
      </c>
    </row>
    <row r="268" spans="1:14" ht="12.75">
      <c r="A268">
        <v>6</v>
      </c>
      <c r="B268">
        <v>15</v>
      </c>
      <c r="C268">
        <v>6</v>
      </c>
      <c r="D268">
        <v>1992</v>
      </c>
      <c r="F268">
        <v>3</v>
      </c>
      <c r="G268">
        <v>0.03</v>
      </c>
      <c r="I268">
        <v>6</v>
      </c>
      <c r="N268">
        <v>0</v>
      </c>
    </row>
    <row r="269" spans="1:14" ht="12.75">
      <c r="A269">
        <v>6</v>
      </c>
      <c r="B269">
        <v>15</v>
      </c>
      <c r="C269">
        <v>6</v>
      </c>
      <c r="D269">
        <v>1992</v>
      </c>
      <c r="F269">
        <v>21</v>
      </c>
      <c r="G269">
        <v>0.05</v>
      </c>
      <c r="I269">
        <v>6</v>
      </c>
      <c r="N269">
        <v>0</v>
      </c>
    </row>
    <row r="270" spans="1:14" ht="12.75">
      <c r="A270">
        <v>6</v>
      </c>
      <c r="B270">
        <v>15</v>
      </c>
      <c r="C270">
        <v>6</v>
      </c>
      <c r="D270">
        <v>1992</v>
      </c>
      <c r="F270">
        <v>12</v>
      </c>
      <c r="G270">
        <v>0.1</v>
      </c>
      <c r="I270">
        <v>5</v>
      </c>
      <c r="N270">
        <v>0.03</v>
      </c>
    </row>
    <row r="271" spans="1:14" ht="12.75">
      <c r="A271">
        <v>6</v>
      </c>
      <c r="B271">
        <v>15</v>
      </c>
      <c r="C271">
        <v>6</v>
      </c>
      <c r="D271">
        <v>1992</v>
      </c>
      <c r="F271">
        <v>15</v>
      </c>
      <c r="G271">
        <v>0.15</v>
      </c>
      <c r="I271">
        <v>5</v>
      </c>
      <c r="N271">
        <v>0.02</v>
      </c>
    </row>
    <row r="272" spans="1:14" ht="12.75">
      <c r="A272">
        <v>6</v>
      </c>
      <c r="B272">
        <v>15</v>
      </c>
      <c r="C272">
        <v>6</v>
      </c>
      <c r="D272">
        <v>1992</v>
      </c>
      <c r="F272">
        <v>6</v>
      </c>
      <c r="G272">
        <v>0.19</v>
      </c>
      <c r="I272">
        <v>5</v>
      </c>
      <c r="N272">
        <v>0.05</v>
      </c>
    </row>
    <row r="273" spans="1:14" ht="12.75">
      <c r="A273">
        <v>6</v>
      </c>
      <c r="B273">
        <v>15</v>
      </c>
      <c r="C273">
        <v>6</v>
      </c>
      <c r="D273">
        <v>1992</v>
      </c>
      <c r="F273">
        <v>1</v>
      </c>
      <c r="G273">
        <v>0.7</v>
      </c>
      <c r="I273">
        <v>5</v>
      </c>
      <c r="N273">
        <v>0</v>
      </c>
    </row>
    <row r="274" spans="1:14" ht="12.75">
      <c r="A274">
        <v>6</v>
      </c>
      <c r="B274">
        <v>15</v>
      </c>
      <c r="C274">
        <v>6</v>
      </c>
      <c r="D274">
        <v>1992</v>
      </c>
      <c r="F274">
        <v>3</v>
      </c>
      <c r="G274">
        <v>0.34</v>
      </c>
      <c r="I274">
        <v>5</v>
      </c>
      <c r="N274">
        <v>0.03</v>
      </c>
    </row>
    <row r="275" spans="1:14" ht="12.75">
      <c r="A275">
        <v>6</v>
      </c>
      <c r="B275">
        <v>15</v>
      </c>
      <c r="C275">
        <v>6</v>
      </c>
      <c r="D275">
        <v>1992</v>
      </c>
      <c r="F275">
        <v>6</v>
      </c>
      <c r="G275">
        <v>0.09</v>
      </c>
      <c r="I275">
        <v>5</v>
      </c>
      <c r="N275">
        <v>0.03</v>
      </c>
    </row>
    <row r="276" spans="1:14" ht="12.75">
      <c r="A276">
        <v>6</v>
      </c>
      <c r="B276">
        <v>15</v>
      </c>
      <c r="C276">
        <v>6</v>
      </c>
      <c r="D276">
        <v>1992</v>
      </c>
      <c r="F276">
        <v>3</v>
      </c>
      <c r="G276">
        <v>0.2</v>
      </c>
      <c r="I276">
        <v>5</v>
      </c>
      <c r="N276">
        <v>0.03</v>
      </c>
    </row>
    <row r="277" spans="1:14" ht="12.75">
      <c r="A277">
        <v>6</v>
      </c>
      <c r="B277">
        <v>15</v>
      </c>
      <c r="C277">
        <v>6</v>
      </c>
      <c r="D277">
        <v>1992</v>
      </c>
      <c r="F277">
        <v>6</v>
      </c>
      <c r="G277">
        <v>0.12</v>
      </c>
      <c r="I277">
        <v>5</v>
      </c>
      <c r="N277">
        <v>0.03</v>
      </c>
    </row>
    <row r="278" spans="1:14" ht="12.75">
      <c r="A278">
        <v>6</v>
      </c>
      <c r="B278">
        <v>15</v>
      </c>
      <c r="C278">
        <v>6</v>
      </c>
      <c r="D278">
        <v>1992</v>
      </c>
      <c r="F278">
        <v>3</v>
      </c>
      <c r="G278">
        <v>0.21</v>
      </c>
      <c r="I278">
        <v>5</v>
      </c>
      <c r="N278">
        <v>0</v>
      </c>
    </row>
    <row r="279" spans="1:14" ht="12.75">
      <c r="A279">
        <v>6</v>
      </c>
      <c r="B279">
        <v>15</v>
      </c>
      <c r="C279">
        <v>6</v>
      </c>
      <c r="D279">
        <v>1992</v>
      </c>
      <c r="F279">
        <v>15</v>
      </c>
      <c r="G279">
        <v>0.02</v>
      </c>
      <c r="I279">
        <v>3</v>
      </c>
      <c r="N279">
        <v>0</v>
      </c>
    </row>
    <row r="280" spans="1:14" ht="12.75">
      <c r="A280">
        <v>6</v>
      </c>
      <c r="B280">
        <v>15</v>
      </c>
      <c r="C280">
        <v>6</v>
      </c>
      <c r="D280">
        <v>1992</v>
      </c>
      <c r="F280">
        <v>6</v>
      </c>
      <c r="G280">
        <v>0.25</v>
      </c>
      <c r="I280">
        <v>3</v>
      </c>
      <c r="N280">
        <v>0</v>
      </c>
    </row>
    <row r="281" spans="1:14" ht="12.75">
      <c r="A281">
        <v>6</v>
      </c>
      <c r="B281">
        <v>15</v>
      </c>
      <c r="C281">
        <v>6</v>
      </c>
      <c r="D281">
        <v>1992</v>
      </c>
      <c r="F281">
        <v>6</v>
      </c>
      <c r="G281">
        <v>0.25</v>
      </c>
      <c r="I281">
        <v>3</v>
      </c>
      <c r="N281">
        <v>0</v>
      </c>
    </row>
    <row r="282" spans="1:14" ht="12.75">
      <c r="A282">
        <v>6</v>
      </c>
      <c r="B282">
        <v>16</v>
      </c>
      <c r="C282">
        <v>6</v>
      </c>
      <c r="D282">
        <v>1992</v>
      </c>
      <c r="F282">
        <v>56</v>
      </c>
      <c r="G282">
        <v>0.05</v>
      </c>
      <c r="I282">
        <v>4</v>
      </c>
      <c r="N282">
        <v>0</v>
      </c>
    </row>
    <row r="283" spans="1:14" ht="12.75">
      <c r="A283">
        <v>6</v>
      </c>
      <c r="B283">
        <v>16</v>
      </c>
      <c r="C283">
        <v>6</v>
      </c>
      <c r="D283">
        <v>1992</v>
      </c>
      <c r="F283">
        <v>4</v>
      </c>
      <c r="G283">
        <v>0.01</v>
      </c>
      <c r="I283">
        <v>4</v>
      </c>
      <c r="N283">
        <v>0</v>
      </c>
    </row>
    <row r="284" spans="1:14" ht="12.75">
      <c r="A284">
        <v>6</v>
      </c>
      <c r="B284">
        <v>16</v>
      </c>
      <c r="C284">
        <v>6</v>
      </c>
      <c r="D284">
        <v>1992</v>
      </c>
      <c r="F284">
        <v>8</v>
      </c>
      <c r="G284">
        <v>0.02</v>
      </c>
      <c r="I284">
        <v>3</v>
      </c>
      <c r="N284">
        <v>0</v>
      </c>
    </row>
    <row r="285" spans="1:14" ht="12.75">
      <c r="A285">
        <v>6</v>
      </c>
      <c r="B285">
        <v>16</v>
      </c>
      <c r="C285">
        <v>6</v>
      </c>
      <c r="D285">
        <v>1992</v>
      </c>
      <c r="F285">
        <v>8</v>
      </c>
      <c r="G285">
        <v>0.03</v>
      </c>
      <c r="I285">
        <v>3</v>
      </c>
      <c r="N285">
        <v>0</v>
      </c>
    </row>
    <row r="286" spans="1:14" ht="12.75">
      <c r="A286">
        <v>6</v>
      </c>
      <c r="B286">
        <v>16</v>
      </c>
      <c r="C286">
        <v>6</v>
      </c>
      <c r="D286">
        <v>1992</v>
      </c>
      <c r="F286">
        <v>8</v>
      </c>
      <c r="G286">
        <v>0.02</v>
      </c>
      <c r="I286">
        <v>3</v>
      </c>
      <c r="N286">
        <v>0</v>
      </c>
    </row>
    <row r="287" spans="1:14" ht="12.75">
      <c r="A287">
        <v>6</v>
      </c>
      <c r="B287">
        <v>18</v>
      </c>
      <c r="C287">
        <v>6</v>
      </c>
      <c r="D287">
        <v>1992</v>
      </c>
      <c r="F287">
        <v>16</v>
      </c>
      <c r="G287">
        <v>0.05</v>
      </c>
      <c r="I287">
        <v>4</v>
      </c>
      <c r="N287">
        <v>0</v>
      </c>
    </row>
    <row r="288" spans="1:14" ht="12.75">
      <c r="A288">
        <v>6</v>
      </c>
      <c r="B288">
        <v>18</v>
      </c>
      <c r="C288">
        <v>6</v>
      </c>
      <c r="D288">
        <v>1992</v>
      </c>
      <c r="F288">
        <v>24</v>
      </c>
      <c r="G288">
        <v>0.07</v>
      </c>
      <c r="I288">
        <v>4</v>
      </c>
      <c r="N288">
        <v>0</v>
      </c>
    </row>
    <row r="289" spans="1:14" ht="12.75">
      <c r="A289">
        <v>6</v>
      </c>
      <c r="B289">
        <v>18</v>
      </c>
      <c r="C289">
        <v>6</v>
      </c>
      <c r="D289">
        <v>1992</v>
      </c>
      <c r="F289">
        <v>28</v>
      </c>
      <c r="G289">
        <v>0.07</v>
      </c>
      <c r="I289">
        <v>4</v>
      </c>
      <c r="N289">
        <v>0</v>
      </c>
    </row>
    <row r="290" spans="1:14" ht="12.75">
      <c r="A290">
        <v>6</v>
      </c>
      <c r="B290">
        <v>18</v>
      </c>
      <c r="C290">
        <v>6</v>
      </c>
      <c r="D290">
        <v>1992</v>
      </c>
      <c r="F290">
        <v>4</v>
      </c>
      <c r="G290">
        <v>0.16</v>
      </c>
      <c r="I290">
        <v>4</v>
      </c>
      <c r="N290">
        <v>0</v>
      </c>
    </row>
    <row r="291" spans="1:14" ht="12.75">
      <c r="A291">
        <v>6</v>
      </c>
      <c r="B291">
        <v>18</v>
      </c>
      <c r="C291">
        <v>6</v>
      </c>
      <c r="D291">
        <v>1992</v>
      </c>
      <c r="F291">
        <v>28</v>
      </c>
      <c r="G291">
        <v>0.03</v>
      </c>
      <c r="I291">
        <v>5</v>
      </c>
      <c r="N291">
        <v>0</v>
      </c>
    </row>
    <row r="292" spans="1:14" ht="12.75">
      <c r="A292">
        <v>6</v>
      </c>
      <c r="B292">
        <v>18</v>
      </c>
      <c r="C292">
        <v>6</v>
      </c>
      <c r="D292">
        <v>1992</v>
      </c>
      <c r="F292">
        <v>8</v>
      </c>
      <c r="G292">
        <v>0.35</v>
      </c>
      <c r="I292">
        <v>5</v>
      </c>
      <c r="N292">
        <v>0</v>
      </c>
    </row>
    <row r="293" spans="1:14" ht="12.75">
      <c r="A293">
        <v>6</v>
      </c>
      <c r="B293">
        <v>18</v>
      </c>
      <c r="C293">
        <v>6</v>
      </c>
      <c r="D293">
        <v>1992</v>
      </c>
      <c r="F293">
        <v>8</v>
      </c>
      <c r="G293">
        <v>0.06</v>
      </c>
      <c r="I293">
        <v>5</v>
      </c>
      <c r="N293">
        <v>0</v>
      </c>
    </row>
    <row r="294" spans="1:14" ht="12.75">
      <c r="A294">
        <v>6</v>
      </c>
      <c r="B294">
        <v>18</v>
      </c>
      <c r="C294">
        <v>6</v>
      </c>
      <c r="D294">
        <v>1992</v>
      </c>
      <c r="F294">
        <v>9</v>
      </c>
      <c r="G294">
        <v>0.08</v>
      </c>
      <c r="I294">
        <v>5</v>
      </c>
      <c r="N294">
        <v>0</v>
      </c>
    </row>
    <row r="295" spans="1:14" ht="12.75">
      <c r="A295">
        <v>6</v>
      </c>
      <c r="B295">
        <v>18</v>
      </c>
      <c r="C295">
        <v>6</v>
      </c>
      <c r="D295">
        <v>1992</v>
      </c>
      <c r="F295">
        <v>5</v>
      </c>
      <c r="G295">
        <v>0.06</v>
      </c>
      <c r="I295">
        <v>5</v>
      </c>
      <c r="N295">
        <v>0</v>
      </c>
    </row>
    <row r="296" spans="1:14" ht="12.75">
      <c r="A296">
        <v>6</v>
      </c>
      <c r="B296">
        <v>18</v>
      </c>
      <c r="C296">
        <v>6</v>
      </c>
      <c r="D296">
        <v>1992</v>
      </c>
      <c r="F296">
        <v>7</v>
      </c>
      <c r="G296">
        <v>0.13</v>
      </c>
      <c r="I296">
        <v>5</v>
      </c>
      <c r="N296">
        <v>0</v>
      </c>
    </row>
    <row r="297" spans="1:14" ht="12.75">
      <c r="A297">
        <v>6</v>
      </c>
      <c r="B297">
        <v>18</v>
      </c>
      <c r="C297">
        <v>6</v>
      </c>
      <c r="D297">
        <v>1992</v>
      </c>
      <c r="F297">
        <v>22</v>
      </c>
      <c r="G297">
        <v>0.07</v>
      </c>
      <c r="I297">
        <v>5</v>
      </c>
      <c r="N297">
        <v>0</v>
      </c>
    </row>
    <row r="298" spans="1:14" ht="12.75">
      <c r="A298">
        <v>6</v>
      </c>
      <c r="B298">
        <v>18</v>
      </c>
      <c r="C298">
        <v>6</v>
      </c>
      <c r="D298">
        <v>1992</v>
      </c>
      <c r="F298">
        <v>11</v>
      </c>
      <c r="G298">
        <v>0.09</v>
      </c>
      <c r="I298">
        <v>4</v>
      </c>
      <c r="N298">
        <v>0</v>
      </c>
    </row>
    <row r="299" spans="1:14" ht="12.75">
      <c r="A299">
        <v>6</v>
      </c>
      <c r="B299">
        <v>18</v>
      </c>
      <c r="C299">
        <v>6</v>
      </c>
      <c r="D299">
        <v>1992</v>
      </c>
      <c r="F299">
        <v>7</v>
      </c>
      <c r="G299">
        <v>0.15</v>
      </c>
      <c r="I299">
        <v>4</v>
      </c>
      <c r="N299">
        <v>0</v>
      </c>
    </row>
    <row r="300" spans="1:14" ht="12.75">
      <c r="A300">
        <v>6</v>
      </c>
      <c r="B300">
        <v>18</v>
      </c>
      <c r="C300">
        <v>6</v>
      </c>
      <c r="D300">
        <v>1992</v>
      </c>
      <c r="F300">
        <v>2</v>
      </c>
      <c r="G300">
        <v>0.24</v>
      </c>
      <c r="I300">
        <v>5</v>
      </c>
      <c r="N300">
        <v>0</v>
      </c>
    </row>
    <row r="301" spans="1:14" ht="12.75">
      <c r="A301">
        <v>6</v>
      </c>
      <c r="B301">
        <v>18</v>
      </c>
      <c r="C301">
        <v>6</v>
      </c>
      <c r="D301">
        <v>1992</v>
      </c>
      <c r="F301">
        <v>2</v>
      </c>
      <c r="G301">
        <v>0.12</v>
      </c>
      <c r="I301">
        <v>5</v>
      </c>
      <c r="N301">
        <v>0</v>
      </c>
    </row>
    <row r="302" spans="1:14" ht="12.75">
      <c r="A302">
        <v>6</v>
      </c>
      <c r="B302">
        <v>18</v>
      </c>
      <c r="C302">
        <v>6</v>
      </c>
      <c r="D302">
        <v>1992</v>
      </c>
      <c r="F302">
        <v>40</v>
      </c>
      <c r="G302">
        <v>0.06</v>
      </c>
      <c r="I302">
        <v>3</v>
      </c>
      <c r="N302">
        <v>0.05</v>
      </c>
    </row>
    <row r="303" spans="1:14" ht="12.75">
      <c r="A303">
        <v>6</v>
      </c>
      <c r="B303">
        <v>18</v>
      </c>
      <c r="C303">
        <v>6</v>
      </c>
      <c r="D303">
        <v>1992</v>
      </c>
      <c r="F303">
        <v>56</v>
      </c>
      <c r="G303">
        <v>0.1</v>
      </c>
      <c r="I303">
        <v>3</v>
      </c>
      <c r="N303">
        <v>0.05</v>
      </c>
    </row>
    <row r="304" spans="1:14" ht="12.75">
      <c r="A304">
        <v>6</v>
      </c>
      <c r="B304">
        <v>18</v>
      </c>
      <c r="C304">
        <v>6</v>
      </c>
      <c r="D304">
        <v>1992</v>
      </c>
      <c r="F304">
        <v>36</v>
      </c>
      <c r="G304">
        <v>0.05</v>
      </c>
      <c r="I304">
        <v>3</v>
      </c>
      <c r="N304">
        <v>0.03</v>
      </c>
    </row>
    <row r="305" spans="1:14" ht="12.75">
      <c r="A305">
        <v>6</v>
      </c>
      <c r="B305">
        <v>18</v>
      </c>
      <c r="C305">
        <v>6</v>
      </c>
      <c r="D305">
        <v>1992</v>
      </c>
      <c r="F305">
        <v>28</v>
      </c>
      <c r="G305">
        <v>0.03</v>
      </c>
      <c r="I305">
        <v>3</v>
      </c>
      <c r="N305">
        <v>0</v>
      </c>
    </row>
    <row r="306" spans="1:14" ht="12.75">
      <c r="A306">
        <v>6</v>
      </c>
      <c r="B306">
        <v>28</v>
      </c>
      <c r="C306">
        <v>7</v>
      </c>
      <c r="D306">
        <v>1992</v>
      </c>
      <c r="F306">
        <v>2</v>
      </c>
      <c r="G306">
        <v>0.05</v>
      </c>
      <c r="I306">
        <v>3</v>
      </c>
      <c r="L306">
        <v>0.043</v>
      </c>
      <c r="N306">
        <v>0</v>
      </c>
    </row>
    <row r="307" spans="1:14" ht="12.75">
      <c r="A307">
        <v>6</v>
      </c>
      <c r="B307">
        <v>28</v>
      </c>
      <c r="C307">
        <v>7</v>
      </c>
      <c r="D307">
        <v>1992</v>
      </c>
      <c r="F307">
        <v>1</v>
      </c>
      <c r="G307">
        <v>0.13</v>
      </c>
      <c r="I307">
        <v>3</v>
      </c>
      <c r="L307">
        <v>0.041</v>
      </c>
      <c r="N307">
        <v>0.03</v>
      </c>
    </row>
    <row r="308" spans="1:14" ht="12.75">
      <c r="A308">
        <v>6</v>
      </c>
      <c r="B308">
        <v>28</v>
      </c>
      <c r="C308">
        <v>7</v>
      </c>
      <c r="D308">
        <v>1992</v>
      </c>
      <c r="F308">
        <v>1</v>
      </c>
      <c r="G308">
        <v>0.04</v>
      </c>
      <c r="I308">
        <v>3</v>
      </c>
      <c r="L308">
        <v>0.041</v>
      </c>
      <c r="N308">
        <v>0.03</v>
      </c>
    </row>
    <row r="309" spans="1:14" ht="12.75">
      <c r="A309">
        <v>6</v>
      </c>
      <c r="B309">
        <v>28</v>
      </c>
      <c r="C309">
        <v>7</v>
      </c>
      <c r="D309">
        <v>1992</v>
      </c>
      <c r="F309">
        <v>2</v>
      </c>
      <c r="G309">
        <v>0.03</v>
      </c>
      <c r="I309">
        <v>4</v>
      </c>
      <c r="L309">
        <v>0.041</v>
      </c>
      <c r="N309">
        <v>0.03</v>
      </c>
    </row>
    <row r="310" spans="1:14" ht="12.75">
      <c r="A310">
        <v>6</v>
      </c>
      <c r="B310">
        <v>28</v>
      </c>
      <c r="C310">
        <v>7</v>
      </c>
      <c r="D310">
        <v>1992</v>
      </c>
      <c r="F310">
        <v>2</v>
      </c>
      <c r="G310">
        <v>0.09</v>
      </c>
      <c r="I310">
        <v>4</v>
      </c>
      <c r="L310">
        <v>0.041</v>
      </c>
      <c r="N310">
        <v>0.03</v>
      </c>
    </row>
    <row r="311" spans="1:14" ht="12.75">
      <c r="A311">
        <v>6</v>
      </c>
      <c r="B311">
        <v>28</v>
      </c>
      <c r="C311">
        <v>7</v>
      </c>
      <c r="D311">
        <v>1992</v>
      </c>
      <c r="F311">
        <v>5</v>
      </c>
      <c r="G311">
        <v>0.1</v>
      </c>
      <c r="I311">
        <v>4</v>
      </c>
      <c r="L311">
        <v>0.041</v>
      </c>
      <c r="N311">
        <v>0.05</v>
      </c>
    </row>
    <row r="312" spans="1:14" ht="12.75">
      <c r="A312">
        <v>6</v>
      </c>
      <c r="B312">
        <v>28</v>
      </c>
      <c r="C312">
        <v>7</v>
      </c>
      <c r="D312">
        <v>1992</v>
      </c>
      <c r="F312">
        <v>1</v>
      </c>
      <c r="G312">
        <v>0.16</v>
      </c>
      <c r="I312">
        <v>4</v>
      </c>
      <c r="L312">
        <v>0.042</v>
      </c>
      <c r="N312">
        <v>0.05</v>
      </c>
    </row>
    <row r="313" spans="1:14" ht="12.75">
      <c r="A313">
        <v>6</v>
      </c>
      <c r="B313">
        <v>28</v>
      </c>
      <c r="C313">
        <v>7</v>
      </c>
      <c r="D313">
        <v>1992</v>
      </c>
      <c r="F313">
        <v>3</v>
      </c>
      <c r="G313">
        <v>0.23</v>
      </c>
      <c r="I313">
        <v>4</v>
      </c>
      <c r="L313">
        <v>0.041</v>
      </c>
      <c r="N313">
        <v>0.08</v>
      </c>
    </row>
    <row r="314" spans="1:14" ht="12.75">
      <c r="A314">
        <v>6</v>
      </c>
      <c r="B314">
        <v>28</v>
      </c>
      <c r="C314">
        <v>7</v>
      </c>
      <c r="D314">
        <v>1992</v>
      </c>
      <c r="F314">
        <v>4</v>
      </c>
      <c r="G314">
        <v>0.1</v>
      </c>
      <c r="I314">
        <v>4</v>
      </c>
      <c r="L314">
        <v>0.039</v>
      </c>
      <c r="N314">
        <v>0.03</v>
      </c>
    </row>
    <row r="315" spans="1:14" ht="12.75">
      <c r="A315">
        <v>6</v>
      </c>
      <c r="B315">
        <v>28</v>
      </c>
      <c r="C315">
        <v>7</v>
      </c>
      <c r="D315">
        <v>1992</v>
      </c>
      <c r="F315">
        <v>2</v>
      </c>
      <c r="G315">
        <v>0.06</v>
      </c>
      <c r="I315">
        <v>4</v>
      </c>
      <c r="L315">
        <v>0.038</v>
      </c>
      <c r="N315">
        <v>0.03</v>
      </c>
    </row>
    <row r="316" spans="1:14" ht="12.75">
      <c r="A316">
        <v>6</v>
      </c>
      <c r="B316">
        <v>28</v>
      </c>
      <c r="C316">
        <v>7</v>
      </c>
      <c r="D316">
        <v>1992</v>
      </c>
      <c r="F316">
        <v>8</v>
      </c>
      <c r="G316">
        <v>0.07</v>
      </c>
      <c r="I316">
        <v>5</v>
      </c>
      <c r="L316">
        <v>0.042</v>
      </c>
      <c r="N316">
        <v>0</v>
      </c>
    </row>
    <row r="317" spans="1:14" ht="12.75">
      <c r="A317">
        <v>6</v>
      </c>
      <c r="B317">
        <v>28</v>
      </c>
      <c r="C317">
        <v>7</v>
      </c>
      <c r="D317">
        <v>1992</v>
      </c>
      <c r="F317">
        <v>4</v>
      </c>
      <c r="G317">
        <v>0.2</v>
      </c>
      <c r="I317">
        <v>4</v>
      </c>
      <c r="L317">
        <v>0.04</v>
      </c>
      <c r="N317">
        <v>0</v>
      </c>
    </row>
    <row r="318" spans="1:14" ht="12.75">
      <c r="A318">
        <v>6</v>
      </c>
      <c r="B318">
        <v>28</v>
      </c>
      <c r="C318">
        <v>7</v>
      </c>
      <c r="D318">
        <v>1992</v>
      </c>
      <c r="F318">
        <v>4</v>
      </c>
      <c r="G318">
        <v>0.09</v>
      </c>
      <c r="I318">
        <v>5</v>
      </c>
      <c r="L318">
        <v>0.037</v>
      </c>
      <c r="N318">
        <v>0.03</v>
      </c>
    </row>
    <row r="319" spans="1:14" ht="12.75">
      <c r="A319">
        <v>6</v>
      </c>
      <c r="B319">
        <v>28</v>
      </c>
      <c r="C319">
        <v>7</v>
      </c>
      <c r="D319">
        <v>1992</v>
      </c>
      <c r="F319">
        <v>8</v>
      </c>
      <c r="G319">
        <v>0.02</v>
      </c>
      <c r="I319">
        <v>6</v>
      </c>
      <c r="N319">
        <v>0</v>
      </c>
    </row>
    <row r="320" spans="1:14" ht="12.75">
      <c r="A320">
        <v>6</v>
      </c>
      <c r="B320">
        <v>28</v>
      </c>
      <c r="C320">
        <v>7</v>
      </c>
      <c r="D320">
        <v>1992</v>
      </c>
      <c r="F320">
        <v>4</v>
      </c>
      <c r="G320">
        <v>0.25</v>
      </c>
      <c r="I320">
        <v>5</v>
      </c>
      <c r="L320">
        <v>0.045</v>
      </c>
      <c r="N320">
        <v>0</v>
      </c>
    </row>
    <row r="321" spans="1:14" ht="12.75">
      <c r="A321">
        <v>6</v>
      </c>
      <c r="B321">
        <v>28</v>
      </c>
      <c r="C321">
        <v>7</v>
      </c>
      <c r="D321">
        <v>1992</v>
      </c>
      <c r="F321">
        <v>4</v>
      </c>
      <c r="G321">
        <v>0.13</v>
      </c>
      <c r="I321">
        <v>5</v>
      </c>
      <c r="L321">
        <v>0.044</v>
      </c>
      <c r="N321">
        <v>0</v>
      </c>
    </row>
    <row r="322" spans="1:14" ht="12.75">
      <c r="A322">
        <v>6</v>
      </c>
      <c r="B322">
        <v>28</v>
      </c>
      <c r="C322">
        <v>7</v>
      </c>
      <c r="D322">
        <v>1992</v>
      </c>
      <c r="F322">
        <v>12</v>
      </c>
      <c r="G322">
        <v>0.38</v>
      </c>
      <c r="I322">
        <v>4</v>
      </c>
      <c r="N322">
        <v>0</v>
      </c>
    </row>
    <row r="323" spans="1:14" ht="12.75">
      <c r="A323">
        <v>6</v>
      </c>
      <c r="B323">
        <v>29</v>
      </c>
      <c r="C323">
        <v>7</v>
      </c>
      <c r="D323">
        <v>1992</v>
      </c>
      <c r="F323">
        <v>1</v>
      </c>
      <c r="G323">
        <v>0.27</v>
      </c>
      <c r="I323">
        <v>4</v>
      </c>
      <c r="L323">
        <v>0.04</v>
      </c>
      <c r="N323">
        <v>0.03</v>
      </c>
    </row>
    <row r="324" spans="1:14" ht="12.75">
      <c r="A324">
        <v>6</v>
      </c>
      <c r="B324">
        <v>29</v>
      </c>
      <c r="C324">
        <v>7</v>
      </c>
      <c r="D324">
        <v>1992</v>
      </c>
      <c r="F324">
        <v>9</v>
      </c>
      <c r="G324">
        <v>0.09</v>
      </c>
      <c r="I324">
        <v>4</v>
      </c>
      <c r="N324">
        <v>0</v>
      </c>
    </row>
    <row r="325" spans="1:14" ht="12.75">
      <c r="A325">
        <v>6</v>
      </c>
      <c r="B325">
        <v>29</v>
      </c>
      <c r="C325">
        <v>7</v>
      </c>
      <c r="D325">
        <v>1992</v>
      </c>
      <c r="F325">
        <v>5</v>
      </c>
      <c r="G325">
        <v>0.04</v>
      </c>
      <c r="I325">
        <v>4</v>
      </c>
      <c r="N325">
        <v>0</v>
      </c>
    </row>
    <row r="326" spans="1:14" ht="12.75">
      <c r="A326">
        <v>6</v>
      </c>
      <c r="B326">
        <v>29</v>
      </c>
      <c r="C326">
        <v>7</v>
      </c>
      <c r="D326">
        <v>1992</v>
      </c>
      <c r="F326">
        <v>1</v>
      </c>
      <c r="G326">
        <v>0.09</v>
      </c>
      <c r="I326">
        <v>4</v>
      </c>
      <c r="N326">
        <v>0</v>
      </c>
    </row>
    <row r="327" spans="1:14" ht="12.75">
      <c r="A327">
        <v>6</v>
      </c>
      <c r="B327">
        <v>29</v>
      </c>
      <c r="C327">
        <v>7</v>
      </c>
      <c r="D327">
        <v>1992</v>
      </c>
      <c r="F327">
        <v>1</v>
      </c>
      <c r="G327">
        <v>0.12</v>
      </c>
      <c r="I327">
        <v>4</v>
      </c>
      <c r="N327">
        <v>0</v>
      </c>
    </row>
    <row r="328" spans="1:14" ht="12.75">
      <c r="A328">
        <v>6</v>
      </c>
      <c r="B328">
        <v>9</v>
      </c>
      <c r="C328">
        <v>6</v>
      </c>
      <c r="D328">
        <v>1993</v>
      </c>
      <c r="F328">
        <v>1</v>
      </c>
      <c r="G328">
        <v>0.06</v>
      </c>
      <c r="I328">
        <v>2</v>
      </c>
      <c r="N328">
        <v>0</v>
      </c>
    </row>
    <row r="329" spans="1:14" ht="12.75">
      <c r="A329">
        <v>6</v>
      </c>
      <c r="B329">
        <v>9</v>
      </c>
      <c r="C329">
        <v>6</v>
      </c>
      <c r="D329">
        <v>1993</v>
      </c>
      <c r="F329">
        <v>4</v>
      </c>
      <c r="G329">
        <v>0.15</v>
      </c>
      <c r="I329">
        <v>2</v>
      </c>
      <c r="N329">
        <v>0</v>
      </c>
    </row>
    <row r="330" spans="1:14" ht="12.75">
      <c r="A330">
        <v>6</v>
      </c>
      <c r="B330">
        <v>9</v>
      </c>
      <c r="C330">
        <v>6</v>
      </c>
      <c r="D330">
        <v>1993</v>
      </c>
      <c r="F330">
        <v>1</v>
      </c>
      <c r="G330">
        <v>0.23</v>
      </c>
      <c r="I330">
        <v>2</v>
      </c>
      <c r="N330">
        <v>0</v>
      </c>
    </row>
    <row r="331" spans="1:14" ht="12.75">
      <c r="A331">
        <v>6</v>
      </c>
      <c r="B331">
        <v>9</v>
      </c>
      <c r="C331">
        <v>6</v>
      </c>
      <c r="D331">
        <v>1993</v>
      </c>
      <c r="F331">
        <v>2</v>
      </c>
      <c r="G331">
        <v>0.28</v>
      </c>
      <c r="I331">
        <v>4</v>
      </c>
      <c r="N331">
        <v>0</v>
      </c>
    </row>
    <row r="332" spans="1:14" ht="12.75">
      <c r="A332">
        <v>6</v>
      </c>
      <c r="B332">
        <v>9</v>
      </c>
      <c r="C332">
        <v>6</v>
      </c>
      <c r="D332">
        <v>1993</v>
      </c>
      <c r="F332">
        <v>1</v>
      </c>
      <c r="G332">
        <v>0.15</v>
      </c>
      <c r="I332">
        <v>3</v>
      </c>
      <c r="N332">
        <v>0.03</v>
      </c>
    </row>
    <row r="333" spans="1:14" ht="12.75">
      <c r="A333">
        <v>6</v>
      </c>
      <c r="B333">
        <v>9</v>
      </c>
      <c r="C333">
        <v>6</v>
      </c>
      <c r="D333">
        <v>1993</v>
      </c>
      <c r="F333">
        <v>1</v>
      </c>
      <c r="G333">
        <v>0.08</v>
      </c>
      <c r="I333">
        <v>2</v>
      </c>
      <c r="N333">
        <v>0</v>
      </c>
    </row>
    <row r="334" spans="1:14" ht="12.75">
      <c r="A334">
        <v>6</v>
      </c>
      <c r="B334">
        <v>9</v>
      </c>
      <c r="C334">
        <v>6</v>
      </c>
      <c r="D334">
        <v>1993</v>
      </c>
      <c r="F334">
        <v>3</v>
      </c>
      <c r="G334">
        <v>0.13</v>
      </c>
      <c r="I334">
        <v>3</v>
      </c>
      <c r="N334">
        <v>0.03</v>
      </c>
    </row>
    <row r="335" spans="1:14" ht="12.75">
      <c r="A335">
        <v>6</v>
      </c>
      <c r="B335">
        <v>9</v>
      </c>
      <c r="C335">
        <v>6</v>
      </c>
      <c r="D335">
        <v>1993</v>
      </c>
      <c r="F335">
        <v>3</v>
      </c>
      <c r="G335">
        <v>0.05</v>
      </c>
      <c r="I335">
        <v>4</v>
      </c>
      <c r="N335">
        <v>0.07</v>
      </c>
    </row>
    <row r="336" spans="1:14" ht="12.75">
      <c r="A336">
        <v>6</v>
      </c>
      <c r="B336">
        <v>9</v>
      </c>
      <c r="C336">
        <v>6</v>
      </c>
      <c r="D336">
        <v>1993</v>
      </c>
      <c r="F336">
        <v>2</v>
      </c>
      <c r="G336">
        <v>0.05</v>
      </c>
      <c r="I336">
        <v>3</v>
      </c>
      <c r="N336">
        <v>0.03</v>
      </c>
    </row>
    <row r="337" spans="1:14" ht="12.75">
      <c r="A337">
        <v>6</v>
      </c>
      <c r="B337">
        <v>9</v>
      </c>
      <c r="C337">
        <v>6</v>
      </c>
      <c r="D337">
        <v>1993</v>
      </c>
      <c r="F337">
        <v>7</v>
      </c>
      <c r="G337">
        <v>0.08</v>
      </c>
      <c r="I337">
        <v>3</v>
      </c>
      <c r="N337">
        <v>0</v>
      </c>
    </row>
    <row r="338" spans="1:14" ht="12.75">
      <c r="A338">
        <v>6</v>
      </c>
      <c r="B338">
        <v>9</v>
      </c>
      <c r="C338">
        <v>6</v>
      </c>
      <c r="D338">
        <v>1993</v>
      </c>
      <c r="F338">
        <v>1</v>
      </c>
      <c r="G338">
        <v>0.03</v>
      </c>
      <c r="I338">
        <v>4</v>
      </c>
      <c r="N338">
        <v>0</v>
      </c>
    </row>
    <row r="339" spans="1:14" ht="12.75">
      <c r="A339">
        <v>6</v>
      </c>
      <c r="B339">
        <v>9</v>
      </c>
      <c r="C339">
        <v>6</v>
      </c>
      <c r="D339">
        <v>1993</v>
      </c>
      <c r="F339">
        <v>6</v>
      </c>
      <c r="G339">
        <v>0.05</v>
      </c>
      <c r="I339">
        <v>4</v>
      </c>
      <c r="N339">
        <v>0</v>
      </c>
    </row>
    <row r="340" spans="1:14" ht="12.75">
      <c r="A340">
        <v>6</v>
      </c>
      <c r="B340">
        <v>9</v>
      </c>
      <c r="C340">
        <v>6</v>
      </c>
      <c r="D340">
        <v>1993</v>
      </c>
      <c r="F340">
        <v>1</v>
      </c>
      <c r="G340">
        <v>0.03</v>
      </c>
      <c r="I340">
        <v>4</v>
      </c>
      <c r="N340">
        <v>0</v>
      </c>
    </row>
    <row r="341" spans="1:14" ht="12.75">
      <c r="A341">
        <v>6</v>
      </c>
      <c r="B341">
        <v>9</v>
      </c>
      <c r="C341">
        <v>6</v>
      </c>
      <c r="D341">
        <v>1993</v>
      </c>
      <c r="F341">
        <v>25</v>
      </c>
      <c r="G341">
        <v>0.05</v>
      </c>
      <c r="I341">
        <v>2</v>
      </c>
      <c r="N341">
        <v>0</v>
      </c>
    </row>
    <row r="342" spans="1:14" ht="12.75">
      <c r="A342">
        <v>6</v>
      </c>
      <c r="B342">
        <v>6</v>
      </c>
      <c r="C342">
        <v>7</v>
      </c>
      <c r="D342">
        <v>1993</v>
      </c>
      <c r="F342">
        <v>16</v>
      </c>
      <c r="G342">
        <v>0.09</v>
      </c>
      <c r="I342">
        <v>4</v>
      </c>
      <c r="N342">
        <v>0.03</v>
      </c>
    </row>
    <row r="343" spans="1:14" ht="12.75">
      <c r="A343">
        <v>6</v>
      </c>
      <c r="B343">
        <v>6</v>
      </c>
      <c r="C343">
        <v>7</v>
      </c>
      <c r="D343">
        <v>1993</v>
      </c>
      <c r="F343">
        <v>25</v>
      </c>
      <c r="G343">
        <v>0.05</v>
      </c>
      <c r="I343">
        <v>6</v>
      </c>
      <c r="N343">
        <v>0.03</v>
      </c>
    </row>
    <row r="344" spans="1:14" ht="12.75">
      <c r="A344">
        <v>6</v>
      </c>
      <c r="B344">
        <v>6</v>
      </c>
      <c r="C344">
        <v>7</v>
      </c>
      <c r="D344">
        <v>1993</v>
      </c>
      <c r="F344">
        <v>36</v>
      </c>
      <c r="G344">
        <v>0.05</v>
      </c>
      <c r="I344">
        <v>3</v>
      </c>
      <c r="N344">
        <v>0</v>
      </c>
    </row>
    <row r="345" spans="1:14" ht="12.75">
      <c r="A345">
        <v>6</v>
      </c>
      <c r="B345">
        <v>6</v>
      </c>
      <c r="C345">
        <v>7</v>
      </c>
      <c r="D345">
        <v>1993</v>
      </c>
      <c r="F345">
        <v>64</v>
      </c>
      <c r="G345">
        <v>0.05</v>
      </c>
      <c r="I345">
        <v>3</v>
      </c>
      <c r="N345">
        <v>0</v>
      </c>
    </row>
    <row r="346" spans="1:14" ht="12.75">
      <c r="A346">
        <v>6</v>
      </c>
      <c r="B346">
        <v>6</v>
      </c>
      <c r="C346">
        <v>7</v>
      </c>
      <c r="D346">
        <v>1993</v>
      </c>
      <c r="F346">
        <v>4</v>
      </c>
      <c r="G346">
        <v>0.03</v>
      </c>
      <c r="I346">
        <v>4</v>
      </c>
      <c r="N346">
        <v>0</v>
      </c>
    </row>
    <row r="347" spans="1:14" ht="12.75">
      <c r="A347">
        <v>6</v>
      </c>
      <c r="B347">
        <v>6</v>
      </c>
      <c r="C347">
        <v>7</v>
      </c>
      <c r="D347">
        <v>1993</v>
      </c>
      <c r="F347">
        <v>4</v>
      </c>
      <c r="G347">
        <v>0.05</v>
      </c>
      <c r="I347">
        <v>4</v>
      </c>
      <c r="N347">
        <v>0</v>
      </c>
    </row>
    <row r="348" spans="1:14" ht="12.75">
      <c r="A348">
        <v>6</v>
      </c>
      <c r="B348">
        <v>7</v>
      </c>
      <c r="C348">
        <v>7</v>
      </c>
      <c r="D348">
        <v>1993</v>
      </c>
      <c r="F348">
        <v>2</v>
      </c>
      <c r="G348">
        <v>0.04</v>
      </c>
      <c r="I348">
        <v>4</v>
      </c>
      <c r="N348">
        <v>0</v>
      </c>
    </row>
    <row r="349" spans="1:14" ht="12.75">
      <c r="A349">
        <v>6</v>
      </c>
      <c r="B349">
        <v>7</v>
      </c>
      <c r="C349">
        <v>7</v>
      </c>
      <c r="D349">
        <v>1993</v>
      </c>
      <c r="F349">
        <v>24</v>
      </c>
      <c r="G349">
        <v>0.04</v>
      </c>
      <c r="I349">
        <v>4</v>
      </c>
      <c r="N349">
        <v>0.02</v>
      </c>
    </row>
    <row r="350" spans="1:14" ht="12.75">
      <c r="A350">
        <v>6</v>
      </c>
      <c r="B350">
        <v>7</v>
      </c>
      <c r="C350">
        <v>7</v>
      </c>
      <c r="D350">
        <v>1993</v>
      </c>
      <c r="F350">
        <v>52</v>
      </c>
      <c r="G350">
        <v>0.08</v>
      </c>
      <c r="I350">
        <v>4</v>
      </c>
      <c r="N350">
        <v>0.05</v>
      </c>
    </row>
    <row r="351" spans="1:14" ht="12.75">
      <c r="A351">
        <v>6</v>
      </c>
      <c r="B351">
        <v>7</v>
      </c>
      <c r="C351">
        <v>7</v>
      </c>
      <c r="D351">
        <v>1993</v>
      </c>
      <c r="F351">
        <v>4</v>
      </c>
      <c r="G351">
        <v>0.07</v>
      </c>
      <c r="I351">
        <v>4</v>
      </c>
      <c r="N351">
        <v>0.03</v>
      </c>
    </row>
    <row r="352" spans="1:14" ht="12.75">
      <c r="A352">
        <v>6</v>
      </c>
      <c r="B352">
        <v>7</v>
      </c>
      <c r="C352">
        <v>7</v>
      </c>
      <c r="D352">
        <v>1993</v>
      </c>
      <c r="F352">
        <v>1</v>
      </c>
      <c r="G352">
        <v>0.18</v>
      </c>
      <c r="I352">
        <v>4</v>
      </c>
      <c r="N352">
        <v>0.05</v>
      </c>
    </row>
    <row r="353" spans="1:14" ht="12.75">
      <c r="A353">
        <v>6</v>
      </c>
      <c r="B353">
        <v>8</v>
      </c>
      <c r="C353">
        <v>7</v>
      </c>
      <c r="D353">
        <v>1993</v>
      </c>
      <c r="F353">
        <v>4</v>
      </c>
      <c r="G353">
        <v>0.07</v>
      </c>
      <c r="I353">
        <v>5</v>
      </c>
      <c r="N353">
        <v>0</v>
      </c>
    </row>
    <row r="354" spans="1:14" ht="12.75">
      <c r="A354">
        <v>6</v>
      </c>
      <c r="B354">
        <v>8</v>
      </c>
      <c r="C354">
        <v>7</v>
      </c>
      <c r="D354">
        <v>1993</v>
      </c>
      <c r="F354">
        <v>4</v>
      </c>
      <c r="G354">
        <v>0.01</v>
      </c>
      <c r="I354">
        <v>3</v>
      </c>
      <c r="N354">
        <v>0</v>
      </c>
    </row>
    <row r="355" spans="1:14" ht="12.75">
      <c r="A355">
        <v>6</v>
      </c>
      <c r="B355">
        <v>8</v>
      </c>
      <c r="C355">
        <v>7</v>
      </c>
      <c r="D355">
        <v>1993</v>
      </c>
      <c r="F355">
        <v>4</v>
      </c>
      <c r="G355">
        <v>0.03</v>
      </c>
      <c r="I355">
        <v>5</v>
      </c>
      <c r="N355">
        <v>0</v>
      </c>
    </row>
    <row r="356" spans="1:14" ht="12.75">
      <c r="A356">
        <v>6</v>
      </c>
      <c r="B356">
        <v>8</v>
      </c>
      <c r="C356">
        <v>7</v>
      </c>
      <c r="D356">
        <v>1993</v>
      </c>
      <c r="F356">
        <v>4</v>
      </c>
      <c r="G356">
        <v>0.04</v>
      </c>
      <c r="I356">
        <v>4</v>
      </c>
      <c r="N356">
        <v>0</v>
      </c>
    </row>
    <row r="357" spans="1:14" ht="12.75">
      <c r="A357">
        <v>6</v>
      </c>
      <c r="B357">
        <v>8</v>
      </c>
      <c r="C357">
        <v>7</v>
      </c>
      <c r="D357">
        <v>1993</v>
      </c>
      <c r="F357">
        <v>4</v>
      </c>
      <c r="G357">
        <v>0.04</v>
      </c>
      <c r="I357">
        <v>4</v>
      </c>
      <c r="N357">
        <v>0</v>
      </c>
    </row>
    <row r="358" spans="1:14" ht="12.75">
      <c r="A358">
        <v>6</v>
      </c>
      <c r="B358">
        <v>8</v>
      </c>
      <c r="C358">
        <v>7</v>
      </c>
      <c r="D358">
        <v>1993</v>
      </c>
      <c r="F358">
        <v>4</v>
      </c>
      <c r="G358">
        <v>0.02</v>
      </c>
      <c r="I358">
        <v>3</v>
      </c>
      <c r="N358">
        <v>0</v>
      </c>
    </row>
    <row r="359" spans="1:14" ht="12.75">
      <c r="A359">
        <v>6</v>
      </c>
      <c r="B359">
        <v>8</v>
      </c>
      <c r="C359">
        <v>7</v>
      </c>
      <c r="D359">
        <v>1993</v>
      </c>
      <c r="F359">
        <v>16</v>
      </c>
      <c r="G359">
        <v>0.05</v>
      </c>
      <c r="I359">
        <v>5</v>
      </c>
      <c r="N359">
        <v>0</v>
      </c>
    </row>
    <row r="360" spans="1:14" ht="12.75">
      <c r="A360">
        <v>6</v>
      </c>
      <c r="B360">
        <v>9</v>
      </c>
      <c r="C360">
        <v>7</v>
      </c>
      <c r="D360">
        <v>1993</v>
      </c>
      <c r="F360">
        <v>4</v>
      </c>
      <c r="G360">
        <v>0.12</v>
      </c>
      <c r="I360">
        <v>5</v>
      </c>
      <c r="N360">
        <v>0</v>
      </c>
    </row>
    <row r="361" spans="1:14" ht="12.75">
      <c r="A361">
        <v>6</v>
      </c>
      <c r="B361">
        <v>9</v>
      </c>
      <c r="C361">
        <v>7</v>
      </c>
      <c r="D361">
        <v>1993</v>
      </c>
      <c r="F361">
        <v>72</v>
      </c>
      <c r="G361">
        <v>0.03</v>
      </c>
      <c r="I361">
        <v>4</v>
      </c>
      <c r="N361">
        <v>0</v>
      </c>
    </row>
    <row r="362" spans="1:14" ht="12.75">
      <c r="A362">
        <v>6</v>
      </c>
      <c r="B362">
        <v>9</v>
      </c>
      <c r="C362">
        <v>7</v>
      </c>
      <c r="D362">
        <v>1993</v>
      </c>
      <c r="F362">
        <v>136</v>
      </c>
      <c r="G362">
        <v>0.06</v>
      </c>
      <c r="I362">
        <v>5</v>
      </c>
      <c r="N362">
        <v>0.03</v>
      </c>
    </row>
    <row r="363" spans="1:14" ht="12.75">
      <c r="A363">
        <v>6</v>
      </c>
      <c r="B363">
        <v>9</v>
      </c>
      <c r="C363">
        <v>7</v>
      </c>
      <c r="D363">
        <v>1993</v>
      </c>
      <c r="F363">
        <v>4</v>
      </c>
      <c r="G363">
        <v>0.06</v>
      </c>
      <c r="I363">
        <v>5</v>
      </c>
      <c r="N363">
        <v>0.03</v>
      </c>
    </row>
    <row r="364" spans="1:14" ht="12.75">
      <c r="A364">
        <v>6</v>
      </c>
      <c r="B364">
        <v>9</v>
      </c>
      <c r="C364">
        <v>7</v>
      </c>
      <c r="D364">
        <v>1993</v>
      </c>
      <c r="F364">
        <v>132</v>
      </c>
      <c r="G364">
        <v>0.06</v>
      </c>
      <c r="I364">
        <v>4</v>
      </c>
      <c r="N364">
        <v>0.03</v>
      </c>
    </row>
    <row r="365" spans="1:14" ht="12.75">
      <c r="A365">
        <v>6</v>
      </c>
      <c r="B365">
        <v>9</v>
      </c>
      <c r="C365">
        <v>7</v>
      </c>
      <c r="D365">
        <v>1993</v>
      </c>
      <c r="F365">
        <v>76</v>
      </c>
      <c r="G365">
        <v>0.07</v>
      </c>
      <c r="I365">
        <v>4</v>
      </c>
      <c r="N365">
        <v>0.03</v>
      </c>
    </row>
    <row r="366" spans="1:14" ht="12.75">
      <c r="A366">
        <v>6</v>
      </c>
      <c r="B366">
        <v>9</v>
      </c>
      <c r="C366">
        <v>7</v>
      </c>
      <c r="D366">
        <v>1993</v>
      </c>
      <c r="F366">
        <v>428</v>
      </c>
      <c r="G366">
        <v>0.07</v>
      </c>
      <c r="I366">
        <v>5</v>
      </c>
      <c r="N366">
        <v>0.03</v>
      </c>
    </row>
    <row r="367" spans="1:14" ht="12.75">
      <c r="A367">
        <v>6</v>
      </c>
      <c r="B367">
        <v>9</v>
      </c>
      <c r="C367">
        <v>7</v>
      </c>
      <c r="D367">
        <v>1993</v>
      </c>
      <c r="F367">
        <v>168</v>
      </c>
      <c r="G367">
        <v>0.05</v>
      </c>
      <c r="I367">
        <v>4</v>
      </c>
      <c r="N367">
        <v>0.03</v>
      </c>
    </row>
    <row r="368" spans="1:14" ht="12.75">
      <c r="A368">
        <v>6</v>
      </c>
      <c r="B368">
        <v>9</v>
      </c>
      <c r="C368">
        <v>7</v>
      </c>
      <c r="D368">
        <v>1993</v>
      </c>
      <c r="F368">
        <v>200</v>
      </c>
      <c r="G368">
        <v>0.04</v>
      </c>
      <c r="I368">
        <v>4</v>
      </c>
      <c r="N368">
        <v>0.03</v>
      </c>
    </row>
    <row r="369" spans="1:14" ht="12.75">
      <c r="A369">
        <v>6</v>
      </c>
      <c r="B369">
        <v>9</v>
      </c>
      <c r="C369">
        <v>7</v>
      </c>
      <c r="D369">
        <v>1993</v>
      </c>
      <c r="F369">
        <v>24</v>
      </c>
      <c r="G369">
        <v>0.08</v>
      </c>
      <c r="I369">
        <v>4</v>
      </c>
      <c r="N369">
        <v>0.05</v>
      </c>
    </row>
    <row r="370" spans="1:14" ht="12.75">
      <c r="A370">
        <v>6</v>
      </c>
      <c r="B370">
        <v>9</v>
      </c>
      <c r="C370">
        <v>7</v>
      </c>
      <c r="D370">
        <v>1993</v>
      </c>
      <c r="F370">
        <v>48</v>
      </c>
      <c r="G370">
        <v>0.02</v>
      </c>
      <c r="I370">
        <v>3</v>
      </c>
      <c r="N370">
        <v>0.02</v>
      </c>
    </row>
    <row r="371" spans="1:14" ht="12.75">
      <c r="A371">
        <v>6</v>
      </c>
      <c r="B371">
        <v>9</v>
      </c>
      <c r="C371">
        <v>7</v>
      </c>
      <c r="D371">
        <v>1993</v>
      </c>
      <c r="F371">
        <v>92</v>
      </c>
      <c r="G371">
        <v>0.02</v>
      </c>
      <c r="I371">
        <v>4</v>
      </c>
      <c r="N371">
        <v>0.02</v>
      </c>
    </row>
    <row r="372" spans="1:14" ht="12.75">
      <c r="A372">
        <v>6</v>
      </c>
      <c r="B372">
        <v>9</v>
      </c>
      <c r="C372">
        <v>7</v>
      </c>
      <c r="D372">
        <v>1993</v>
      </c>
      <c r="F372">
        <v>12</v>
      </c>
      <c r="G372">
        <v>0.02</v>
      </c>
      <c r="I372">
        <v>5</v>
      </c>
      <c r="N372">
        <v>0.02</v>
      </c>
    </row>
    <row r="373" spans="1:14" ht="12.75">
      <c r="A373">
        <v>6</v>
      </c>
      <c r="B373">
        <v>9</v>
      </c>
      <c r="C373">
        <v>7</v>
      </c>
      <c r="D373">
        <v>1993</v>
      </c>
      <c r="F373">
        <v>76</v>
      </c>
      <c r="G373">
        <v>0.02</v>
      </c>
      <c r="I373">
        <v>4</v>
      </c>
      <c r="N373">
        <v>0</v>
      </c>
    </row>
    <row r="374" spans="1:14" ht="12.75">
      <c r="A374">
        <v>6</v>
      </c>
      <c r="B374">
        <v>9</v>
      </c>
      <c r="C374">
        <v>7</v>
      </c>
      <c r="D374">
        <v>1993</v>
      </c>
      <c r="F374">
        <v>4</v>
      </c>
      <c r="G374">
        <v>0.03</v>
      </c>
      <c r="I374">
        <v>4</v>
      </c>
      <c r="N374">
        <v>0</v>
      </c>
    </row>
    <row r="375" spans="1:14" ht="12.75">
      <c r="A375">
        <v>6</v>
      </c>
      <c r="B375">
        <v>9</v>
      </c>
      <c r="C375">
        <v>7</v>
      </c>
      <c r="D375">
        <v>1993</v>
      </c>
      <c r="F375">
        <v>48</v>
      </c>
      <c r="G375">
        <v>0.01</v>
      </c>
      <c r="I375">
        <v>3</v>
      </c>
      <c r="N375">
        <v>0</v>
      </c>
    </row>
    <row r="376" spans="1:14" ht="12.75">
      <c r="A376">
        <v>6</v>
      </c>
      <c r="B376">
        <v>9</v>
      </c>
      <c r="C376">
        <v>7</v>
      </c>
      <c r="D376">
        <v>1993</v>
      </c>
      <c r="F376">
        <v>16</v>
      </c>
      <c r="G376">
        <v>0.03</v>
      </c>
      <c r="I376">
        <v>3</v>
      </c>
      <c r="N376">
        <v>0</v>
      </c>
    </row>
    <row r="377" spans="1:14" ht="12.75">
      <c r="A377">
        <v>6</v>
      </c>
      <c r="B377">
        <v>9</v>
      </c>
      <c r="C377">
        <v>7</v>
      </c>
      <c r="D377">
        <v>1993</v>
      </c>
      <c r="F377">
        <v>4</v>
      </c>
      <c r="G377">
        <v>0.05</v>
      </c>
      <c r="I377">
        <v>4</v>
      </c>
      <c r="N377">
        <v>0.02</v>
      </c>
    </row>
    <row r="378" spans="1:14" ht="12.75">
      <c r="A378">
        <v>6</v>
      </c>
      <c r="B378">
        <v>9</v>
      </c>
      <c r="C378">
        <v>7</v>
      </c>
      <c r="D378">
        <v>1993</v>
      </c>
      <c r="F378">
        <v>8</v>
      </c>
      <c r="G378">
        <v>0.09</v>
      </c>
      <c r="I378">
        <v>3</v>
      </c>
      <c r="N378">
        <v>0.02</v>
      </c>
    </row>
    <row r="379" spans="1:14" ht="12.75">
      <c r="A379">
        <v>6</v>
      </c>
      <c r="B379">
        <v>9</v>
      </c>
      <c r="C379">
        <v>7</v>
      </c>
      <c r="D379">
        <v>1993</v>
      </c>
      <c r="F379">
        <v>4</v>
      </c>
      <c r="G379">
        <v>0.03</v>
      </c>
      <c r="I379">
        <v>3</v>
      </c>
      <c r="N379">
        <v>0</v>
      </c>
    </row>
    <row r="380" spans="1:14" ht="12.75">
      <c r="A380">
        <v>6</v>
      </c>
      <c r="B380">
        <v>9</v>
      </c>
      <c r="C380">
        <v>7</v>
      </c>
      <c r="D380">
        <v>1993</v>
      </c>
      <c r="F380">
        <v>44</v>
      </c>
      <c r="G380">
        <v>0.04</v>
      </c>
      <c r="I380">
        <v>4</v>
      </c>
      <c r="N380">
        <v>0</v>
      </c>
    </row>
    <row r="381" spans="1:14" ht="12.75">
      <c r="A381">
        <v>6</v>
      </c>
      <c r="B381">
        <v>9</v>
      </c>
      <c r="C381">
        <v>7</v>
      </c>
      <c r="D381">
        <v>1993</v>
      </c>
      <c r="F381">
        <v>28</v>
      </c>
      <c r="G381">
        <v>0.04</v>
      </c>
      <c r="I381">
        <v>4</v>
      </c>
      <c r="N381">
        <v>0</v>
      </c>
    </row>
    <row r="382" spans="1:14" ht="12.75">
      <c r="A382">
        <v>6</v>
      </c>
      <c r="B382">
        <v>9</v>
      </c>
      <c r="C382">
        <v>7</v>
      </c>
      <c r="D382">
        <v>1993</v>
      </c>
      <c r="F382">
        <v>4</v>
      </c>
      <c r="G382">
        <v>0.05</v>
      </c>
      <c r="I382">
        <v>4</v>
      </c>
      <c r="N382">
        <v>0</v>
      </c>
    </row>
    <row r="383" spans="1:14" ht="12.75">
      <c r="A383">
        <v>6</v>
      </c>
      <c r="B383">
        <v>9</v>
      </c>
      <c r="C383">
        <v>7</v>
      </c>
      <c r="D383">
        <v>1993</v>
      </c>
      <c r="F383">
        <v>4</v>
      </c>
      <c r="G383">
        <v>0.05</v>
      </c>
      <c r="I383">
        <v>4</v>
      </c>
      <c r="N383">
        <v>0</v>
      </c>
    </row>
    <row r="384" spans="1:14" ht="12.75">
      <c r="A384">
        <v>6</v>
      </c>
      <c r="B384">
        <v>9</v>
      </c>
      <c r="C384">
        <v>7</v>
      </c>
      <c r="D384">
        <v>1993</v>
      </c>
      <c r="F384">
        <v>8</v>
      </c>
      <c r="G384">
        <v>0.05</v>
      </c>
      <c r="I384">
        <v>4</v>
      </c>
      <c r="N384">
        <v>0</v>
      </c>
    </row>
    <row r="385" spans="1:14" ht="12.75">
      <c r="A385">
        <v>6</v>
      </c>
      <c r="B385">
        <v>9</v>
      </c>
      <c r="C385">
        <v>7</v>
      </c>
      <c r="D385">
        <v>1993</v>
      </c>
      <c r="F385">
        <v>44</v>
      </c>
      <c r="G385">
        <v>0.08</v>
      </c>
      <c r="I385">
        <v>4</v>
      </c>
      <c r="N385">
        <v>0</v>
      </c>
    </row>
    <row r="386" spans="1:14" ht="12.75">
      <c r="A386">
        <v>6</v>
      </c>
      <c r="B386">
        <v>9</v>
      </c>
      <c r="C386">
        <v>7</v>
      </c>
      <c r="D386">
        <v>1993</v>
      </c>
      <c r="F386">
        <v>4</v>
      </c>
      <c r="G386">
        <v>0.06</v>
      </c>
      <c r="I386">
        <v>3</v>
      </c>
      <c r="N386">
        <v>0</v>
      </c>
    </row>
    <row r="387" spans="1:14" ht="12.75">
      <c r="A387">
        <v>6</v>
      </c>
      <c r="B387">
        <v>9</v>
      </c>
      <c r="C387">
        <v>7</v>
      </c>
      <c r="D387">
        <v>1993</v>
      </c>
      <c r="F387">
        <v>36</v>
      </c>
      <c r="G387">
        <v>0.05</v>
      </c>
      <c r="I387">
        <v>4</v>
      </c>
      <c r="N387">
        <v>0.03</v>
      </c>
    </row>
    <row r="388" spans="1:14" ht="12.75">
      <c r="A388">
        <v>6</v>
      </c>
      <c r="B388">
        <v>9</v>
      </c>
      <c r="C388">
        <v>7</v>
      </c>
      <c r="D388">
        <v>1993</v>
      </c>
      <c r="F388">
        <v>4</v>
      </c>
      <c r="G388">
        <v>0.08</v>
      </c>
      <c r="I388">
        <v>4</v>
      </c>
      <c r="N388">
        <v>0.03</v>
      </c>
    </row>
    <row r="389" spans="1:14" ht="12.75">
      <c r="A389">
        <v>6</v>
      </c>
      <c r="B389">
        <v>9</v>
      </c>
      <c r="C389">
        <v>7</v>
      </c>
      <c r="D389">
        <v>1993</v>
      </c>
      <c r="F389">
        <v>4</v>
      </c>
      <c r="G389">
        <v>0.12</v>
      </c>
      <c r="I389">
        <v>5</v>
      </c>
      <c r="N389">
        <v>0.03</v>
      </c>
    </row>
    <row r="390" spans="1:14" ht="12.75">
      <c r="A390">
        <v>6</v>
      </c>
      <c r="B390">
        <v>9</v>
      </c>
      <c r="C390">
        <v>7</v>
      </c>
      <c r="D390">
        <v>1993</v>
      </c>
      <c r="F390">
        <v>16</v>
      </c>
      <c r="G390">
        <v>0.02</v>
      </c>
      <c r="I390">
        <v>6</v>
      </c>
      <c r="N390">
        <v>0.03</v>
      </c>
    </row>
    <row r="391" spans="1:14" ht="12.75">
      <c r="A391">
        <v>6</v>
      </c>
      <c r="B391">
        <v>9</v>
      </c>
      <c r="C391">
        <v>7</v>
      </c>
      <c r="D391">
        <v>1993</v>
      </c>
      <c r="F391">
        <v>48</v>
      </c>
      <c r="G391">
        <v>0.05</v>
      </c>
      <c r="I391">
        <v>5</v>
      </c>
      <c r="N391">
        <v>0.02</v>
      </c>
    </row>
    <row r="392" spans="1:14" ht="12.75">
      <c r="A392">
        <v>6</v>
      </c>
      <c r="B392">
        <v>9</v>
      </c>
      <c r="C392">
        <v>7</v>
      </c>
      <c r="D392">
        <v>1993</v>
      </c>
      <c r="F392">
        <v>32</v>
      </c>
      <c r="G392">
        <v>0.12</v>
      </c>
      <c r="I392">
        <v>5</v>
      </c>
      <c r="N392">
        <v>0.02</v>
      </c>
    </row>
    <row r="393" spans="1:14" ht="12.75">
      <c r="A393">
        <v>6</v>
      </c>
      <c r="B393">
        <v>9</v>
      </c>
      <c r="C393">
        <v>7</v>
      </c>
      <c r="D393">
        <v>1993</v>
      </c>
      <c r="F393">
        <v>20</v>
      </c>
      <c r="G393">
        <v>0.04</v>
      </c>
      <c r="I393">
        <v>5</v>
      </c>
      <c r="N393">
        <v>0</v>
      </c>
    </row>
    <row r="394" spans="1:14" ht="12.75">
      <c r="A394">
        <v>6</v>
      </c>
      <c r="B394">
        <v>9</v>
      </c>
      <c r="C394">
        <v>7</v>
      </c>
      <c r="D394">
        <v>1993</v>
      </c>
      <c r="F394">
        <v>8</v>
      </c>
      <c r="G394">
        <v>0.06</v>
      </c>
      <c r="I394">
        <v>4</v>
      </c>
      <c r="N394">
        <v>0.03</v>
      </c>
    </row>
    <row r="395" spans="1:14" ht="12.75">
      <c r="A395">
        <v>6</v>
      </c>
      <c r="B395">
        <v>9</v>
      </c>
      <c r="C395">
        <v>7</v>
      </c>
      <c r="D395">
        <v>1993</v>
      </c>
      <c r="F395">
        <v>16</v>
      </c>
      <c r="G395">
        <v>0.1</v>
      </c>
      <c r="I395">
        <v>3</v>
      </c>
      <c r="N395">
        <v>0.03</v>
      </c>
    </row>
    <row r="396" spans="1:14" ht="12.75">
      <c r="A396">
        <v>6</v>
      </c>
      <c r="B396">
        <v>9</v>
      </c>
      <c r="C396">
        <v>7</v>
      </c>
      <c r="D396">
        <v>1993</v>
      </c>
      <c r="F396">
        <v>12</v>
      </c>
      <c r="G396">
        <v>0.04</v>
      </c>
      <c r="I396">
        <v>4</v>
      </c>
      <c r="N396">
        <v>0.02</v>
      </c>
    </row>
    <row r="397" spans="1:14" ht="12.75">
      <c r="A397">
        <v>6</v>
      </c>
      <c r="B397">
        <v>9</v>
      </c>
      <c r="C397">
        <v>7</v>
      </c>
      <c r="D397">
        <v>1993</v>
      </c>
      <c r="F397">
        <v>4</v>
      </c>
      <c r="G397">
        <v>0.02</v>
      </c>
      <c r="I397">
        <v>4</v>
      </c>
      <c r="N397">
        <v>0</v>
      </c>
    </row>
    <row r="398" spans="1:14" ht="12.75">
      <c r="A398">
        <v>6</v>
      </c>
      <c r="B398">
        <v>9</v>
      </c>
      <c r="C398">
        <v>7</v>
      </c>
      <c r="D398">
        <v>1993</v>
      </c>
      <c r="F398">
        <v>16</v>
      </c>
      <c r="G398">
        <v>0.1</v>
      </c>
      <c r="I398">
        <v>4</v>
      </c>
      <c r="N398">
        <v>0.02</v>
      </c>
    </row>
    <row r="399" spans="1:14" ht="12.75">
      <c r="A399">
        <v>6</v>
      </c>
      <c r="B399">
        <v>9</v>
      </c>
      <c r="C399">
        <v>7</v>
      </c>
      <c r="D399">
        <v>1993</v>
      </c>
      <c r="F399">
        <v>8</v>
      </c>
      <c r="G399">
        <v>0.1</v>
      </c>
      <c r="I399">
        <v>6</v>
      </c>
      <c r="N399">
        <v>0.02</v>
      </c>
    </row>
    <row r="400" spans="1:14" ht="12.75">
      <c r="A400">
        <v>6</v>
      </c>
      <c r="B400">
        <v>9</v>
      </c>
      <c r="C400">
        <v>7</v>
      </c>
      <c r="D400">
        <v>1993</v>
      </c>
      <c r="F400">
        <v>124</v>
      </c>
      <c r="G400">
        <v>0.07</v>
      </c>
      <c r="I400">
        <v>5</v>
      </c>
      <c r="N400">
        <v>0.03</v>
      </c>
    </row>
    <row r="401" spans="1:14" ht="12.75">
      <c r="A401">
        <v>6</v>
      </c>
      <c r="B401">
        <v>11</v>
      </c>
      <c r="C401">
        <v>7</v>
      </c>
      <c r="D401">
        <v>1993</v>
      </c>
      <c r="F401">
        <v>8</v>
      </c>
      <c r="G401">
        <v>0.03</v>
      </c>
      <c r="I401">
        <v>6</v>
      </c>
      <c r="N401">
        <v>0.03</v>
      </c>
    </row>
    <row r="402" spans="1:14" ht="12.75">
      <c r="A402">
        <v>6</v>
      </c>
      <c r="B402">
        <v>11</v>
      </c>
      <c r="C402">
        <v>7</v>
      </c>
      <c r="D402">
        <v>1993</v>
      </c>
      <c r="F402">
        <v>4</v>
      </c>
      <c r="G402">
        <v>0.19</v>
      </c>
      <c r="I402">
        <v>6</v>
      </c>
      <c r="N402">
        <v>0</v>
      </c>
    </row>
    <row r="403" spans="1:14" ht="12.75">
      <c r="A403">
        <v>6</v>
      </c>
      <c r="B403">
        <v>11</v>
      </c>
      <c r="C403">
        <v>7</v>
      </c>
      <c r="D403">
        <v>1993</v>
      </c>
      <c r="F403">
        <v>4</v>
      </c>
      <c r="G403">
        <v>0.09</v>
      </c>
      <c r="I403">
        <v>6</v>
      </c>
      <c r="N403">
        <v>0</v>
      </c>
    </row>
    <row r="404" spans="1:14" ht="12.75">
      <c r="A404">
        <v>6</v>
      </c>
      <c r="B404">
        <v>11</v>
      </c>
      <c r="C404">
        <v>7</v>
      </c>
      <c r="D404">
        <v>1993</v>
      </c>
      <c r="F404">
        <v>4</v>
      </c>
      <c r="G404">
        <v>0.19</v>
      </c>
      <c r="I404">
        <v>4</v>
      </c>
      <c r="N404">
        <v>0.03</v>
      </c>
    </row>
    <row r="405" spans="1:14" ht="12.75">
      <c r="A405">
        <v>6</v>
      </c>
      <c r="B405">
        <v>11</v>
      </c>
      <c r="C405">
        <v>7</v>
      </c>
      <c r="D405">
        <v>1993</v>
      </c>
      <c r="F405">
        <v>8</v>
      </c>
      <c r="G405">
        <v>0.06</v>
      </c>
      <c r="I405">
        <v>5</v>
      </c>
      <c r="N405">
        <v>0.03</v>
      </c>
    </row>
    <row r="406" spans="1:14" ht="12.75">
      <c r="A406">
        <v>6</v>
      </c>
      <c r="B406">
        <v>11</v>
      </c>
      <c r="C406">
        <v>7</v>
      </c>
      <c r="D406">
        <v>1993</v>
      </c>
      <c r="F406">
        <v>4</v>
      </c>
      <c r="G406">
        <v>0.15</v>
      </c>
      <c r="I406">
        <v>4</v>
      </c>
      <c r="N406">
        <v>0.03</v>
      </c>
    </row>
    <row r="407" spans="1:14" ht="12.75">
      <c r="A407">
        <v>6</v>
      </c>
      <c r="B407">
        <v>16</v>
      </c>
      <c r="C407">
        <v>7</v>
      </c>
      <c r="D407">
        <v>1993</v>
      </c>
      <c r="F407">
        <v>12</v>
      </c>
      <c r="G407">
        <v>0.06</v>
      </c>
      <c r="I407">
        <v>6</v>
      </c>
      <c r="N407">
        <v>0.03</v>
      </c>
    </row>
    <row r="408" spans="1:14" ht="12.75">
      <c r="A408">
        <v>6</v>
      </c>
      <c r="B408">
        <v>16</v>
      </c>
      <c r="C408">
        <v>7</v>
      </c>
      <c r="D408">
        <v>1993</v>
      </c>
      <c r="F408">
        <v>8</v>
      </c>
      <c r="G408">
        <v>0.05</v>
      </c>
      <c r="I408">
        <v>3</v>
      </c>
      <c r="N408">
        <v>0.03</v>
      </c>
    </row>
    <row r="409" spans="1:14" ht="12.75">
      <c r="A409">
        <v>6</v>
      </c>
      <c r="B409">
        <v>16</v>
      </c>
      <c r="C409">
        <v>7</v>
      </c>
      <c r="D409">
        <v>1993</v>
      </c>
      <c r="F409">
        <v>8</v>
      </c>
      <c r="G409">
        <v>0.03</v>
      </c>
      <c r="I409">
        <v>3</v>
      </c>
      <c r="N409">
        <v>0.03</v>
      </c>
    </row>
    <row r="411" ht="12.75">
      <c r="N411">
        <f>COUNTA(N2:N409)</f>
        <v>330</v>
      </c>
    </row>
    <row r="415" ht="12.75">
      <c r="A415" t="s">
        <v>539</v>
      </c>
    </row>
    <row r="418" ht="12.75">
      <c r="A418" t="s">
        <v>529</v>
      </c>
    </row>
    <row r="420" spans="1:2" ht="12.75">
      <c r="A420" s="116"/>
      <c r="B420" t="s">
        <v>504</v>
      </c>
    </row>
    <row r="421" spans="1:9" ht="12.75">
      <c r="A421" s="116" t="s">
        <v>493</v>
      </c>
      <c r="B421" t="s">
        <v>618</v>
      </c>
      <c r="C421" t="s">
        <v>533</v>
      </c>
      <c r="D421" t="s">
        <v>534</v>
      </c>
      <c r="E421" t="s">
        <v>535</v>
      </c>
      <c r="F421" t="s">
        <v>536</v>
      </c>
      <c r="G421" t="s">
        <v>537</v>
      </c>
      <c r="H421" t="s">
        <v>540</v>
      </c>
      <c r="I421" t="s">
        <v>538</v>
      </c>
    </row>
    <row r="422" spans="1:9" ht="12.75">
      <c r="A422" s="116">
        <v>2</v>
      </c>
      <c r="B422">
        <f>CONVERT(A422,"cm","m")</f>
        <v>0.02</v>
      </c>
      <c r="C422">
        <f aca="true" t="array" ref="C422:C448">FREQUENCY($N2:$N116,$B422:$B448)</f>
        <v>74</v>
      </c>
      <c r="D422">
        <f aca="true" t="array" ref="D422:D448">FREQUENCY($N117:$N156,$B422:$B448)</f>
        <v>28</v>
      </c>
      <c r="E422">
        <f aca="true" t="array" ref="E422:E448">FREQUENCY($N157:$N197,$B422:$B448)</f>
        <v>0</v>
      </c>
      <c r="F422">
        <f aca="true" t="array" ref="F422:F448">FREQUENCY($N198:$N225,$B422:$B448)</f>
        <v>0</v>
      </c>
      <c r="G422">
        <f aca="true" t="array" ref="G422:G448">FREQUENCY($N226:$N409,$B422:$B448)</f>
        <v>123</v>
      </c>
      <c r="H422">
        <f>SUM(C422:D422)</f>
        <v>102</v>
      </c>
      <c r="I422">
        <f>SUM(C422:F422)</f>
        <v>102</v>
      </c>
    </row>
    <row r="423" spans="1:9" ht="12.75">
      <c r="A423" s="116">
        <v>4</v>
      </c>
      <c r="B423">
        <f>CONVERT(A423,"cm","m")</f>
        <v>0.04</v>
      </c>
      <c r="C423">
        <v>7</v>
      </c>
      <c r="D423">
        <v>5</v>
      </c>
      <c r="E423">
        <v>0</v>
      </c>
      <c r="F423">
        <v>0</v>
      </c>
      <c r="G423">
        <v>48</v>
      </c>
      <c r="H423">
        <f aca="true" t="shared" si="0" ref="H423:H448">SUM(C423:D423)</f>
        <v>12</v>
      </c>
      <c r="I423">
        <f aca="true" t="shared" si="1" ref="I423:I448">SUM(C423:F423)</f>
        <v>12</v>
      </c>
    </row>
    <row r="424" spans="1:9" ht="12.75">
      <c r="A424" s="116">
        <v>6</v>
      </c>
      <c r="B424">
        <f>CONVERT(A424,"cm","m")</f>
        <v>0.06</v>
      </c>
      <c r="C424">
        <v>7</v>
      </c>
      <c r="D424">
        <v>1</v>
      </c>
      <c r="E424">
        <v>0</v>
      </c>
      <c r="F424">
        <v>0</v>
      </c>
      <c r="G424">
        <v>11</v>
      </c>
      <c r="H424">
        <f t="shared" si="0"/>
        <v>8</v>
      </c>
      <c r="I424">
        <f t="shared" si="1"/>
        <v>8</v>
      </c>
    </row>
    <row r="425" spans="1:9" ht="12.75">
      <c r="A425" s="116">
        <v>8</v>
      </c>
      <c r="B425">
        <f>CONVERT(A425,"cm","m")</f>
        <v>0.08</v>
      </c>
      <c r="C425">
        <v>3</v>
      </c>
      <c r="D425">
        <v>1</v>
      </c>
      <c r="E425">
        <v>0</v>
      </c>
      <c r="F425">
        <v>0</v>
      </c>
      <c r="G425">
        <v>2</v>
      </c>
      <c r="H425">
        <f t="shared" si="0"/>
        <v>4</v>
      </c>
      <c r="I425">
        <f t="shared" si="1"/>
        <v>4</v>
      </c>
    </row>
    <row r="426" spans="1:9" ht="12.75">
      <c r="A426" s="116">
        <v>10</v>
      </c>
      <c r="B426">
        <f>CONVERT(A426,"cm","m")</f>
        <v>0.1</v>
      </c>
      <c r="C426">
        <v>2</v>
      </c>
      <c r="D426">
        <v>0</v>
      </c>
      <c r="E426">
        <v>0</v>
      </c>
      <c r="F426">
        <v>0</v>
      </c>
      <c r="G426">
        <v>0</v>
      </c>
      <c r="H426">
        <f t="shared" si="0"/>
        <v>2</v>
      </c>
      <c r="I426">
        <f t="shared" si="1"/>
        <v>2</v>
      </c>
    </row>
    <row r="427" spans="1:9" ht="12.75">
      <c r="A427" s="116">
        <v>12</v>
      </c>
      <c r="B427">
        <f>CONVERT(A427,"cm","m")</f>
        <v>0.12</v>
      </c>
      <c r="C427">
        <v>4</v>
      </c>
      <c r="D427">
        <v>2</v>
      </c>
      <c r="E427">
        <v>0</v>
      </c>
      <c r="F427">
        <v>0</v>
      </c>
      <c r="G427">
        <v>0</v>
      </c>
      <c r="H427">
        <f t="shared" si="0"/>
        <v>6</v>
      </c>
      <c r="I427">
        <f t="shared" si="1"/>
        <v>6</v>
      </c>
    </row>
    <row r="428" spans="1:9" ht="12.75">
      <c r="A428" s="116">
        <v>14</v>
      </c>
      <c r="B428">
        <f>CONVERT(A428,"cm","m")</f>
        <v>0.14</v>
      </c>
      <c r="C428">
        <v>2</v>
      </c>
      <c r="D428">
        <v>0</v>
      </c>
      <c r="E428">
        <v>0</v>
      </c>
      <c r="F428">
        <v>0</v>
      </c>
      <c r="G428">
        <v>0</v>
      </c>
      <c r="H428">
        <f t="shared" si="0"/>
        <v>2</v>
      </c>
      <c r="I428">
        <f t="shared" si="1"/>
        <v>2</v>
      </c>
    </row>
    <row r="429" spans="1:9" ht="12.75">
      <c r="A429" s="116">
        <v>16</v>
      </c>
      <c r="B429">
        <f>CONVERT(A429,"cm","m")</f>
        <v>0.16</v>
      </c>
      <c r="C429">
        <v>1</v>
      </c>
      <c r="D429">
        <v>0</v>
      </c>
      <c r="E429">
        <v>0</v>
      </c>
      <c r="F429">
        <v>0</v>
      </c>
      <c r="G429">
        <v>0</v>
      </c>
      <c r="H429">
        <f t="shared" si="0"/>
        <v>1</v>
      </c>
      <c r="I429">
        <f t="shared" si="1"/>
        <v>1</v>
      </c>
    </row>
    <row r="430" spans="1:9" ht="12.75">
      <c r="A430" s="116">
        <v>18</v>
      </c>
      <c r="B430">
        <f>CONVERT(A430,"cm","m")</f>
        <v>0.18</v>
      </c>
      <c r="C430">
        <v>2</v>
      </c>
      <c r="D430">
        <v>0</v>
      </c>
      <c r="E430">
        <v>0</v>
      </c>
      <c r="F430">
        <v>0</v>
      </c>
      <c r="G430">
        <v>0</v>
      </c>
      <c r="H430">
        <f t="shared" si="0"/>
        <v>2</v>
      </c>
      <c r="I430">
        <f t="shared" si="1"/>
        <v>2</v>
      </c>
    </row>
    <row r="431" spans="1:9" ht="12.75">
      <c r="A431" s="116">
        <v>20</v>
      </c>
      <c r="B431">
        <f>CONVERT(A431,"cm","m")</f>
        <v>0.2</v>
      </c>
      <c r="C431">
        <v>1</v>
      </c>
      <c r="D431">
        <v>0</v>
      </c>
      <c r="E431">
        <v>0</v>
      </c>
      <c r="F431">
        <v>0</v>
      </c>
      <c r="G431">
        <v>0</v>
      </c>
      <c r="H431">
        <f t="shared" si="0"/>
        <v>1</v>
      </c>
      <c r="I431">
        <f t="shared" si="1"/>
        <v>1</v>
      </c>
    </row>
    <row r="432" spans="1:9" ht="12.75">
      <c r="A432" s="116">
        <v>22</v>
      </c>
      <c r="B432">
        <f>CONVERT(A432,"cm","m")</f>
        <v>0.22</v>
      </c>
      <c r="C432">
        <v>2</v>
      </c>
      <c r="D432">
        <v>2</v>
      </c>
      <c r="E432">
        <v>0</v>
      </c>
      <c r="F432">
        <v>0</v>
      </c>
      <c r="G432">
        <v>0</v>
      </c>
      <c r="H432">
        <f t="shared" si="0"/>
        <v>4</v>
      </c>
      <c r="I432">
        <f t="shared" si="1"/>
        <v>4</v>
      </c>
    </row>
    <row r="433" spans="1:9" ht="12.75">
      <c r="A433" s="116">
        <v>24</v>
      </c>
      <c r="B433">
        <f>CONVERT(A433,"cm","m")</f>
        <v>0.24</v>
      </c>
      <c r="C433">
        <v>0</v>
      </c>
      <c r="D433">
        <v>1</v>
      </c>
      <c r="E433">
        <v>0</v>
      </c>
      <c r="F433">
        <v>0</v>
      </c>
      <c r="G433">
        <v>0</v>
      </c>
      <c r="H433">
        <f t="shared" si="0"/>
        <v>1</v>
      </c>
      <c r="I433">
        <f t="shared" si="1"/>
        <v>1</v>
      </c>
    </row>
    <row r="434" spans="1:9" ht="12.75">
      <c r="A434" s="116">
        <v>26</v>
      </c>
      <c r="B434">
        <f>CONVERT(A434,"cm","m")</f>
        <v>0.26</v>
      </c>
      <c r="C434">
        <v>0</v>
      </c>
      <c r="D434">
        <v>0</v>
      </c>
      <c r="E434">
        <v>0</v>
      </c>
      <c r="F434">
        <v>0</v>
      </c>
      <c r="G434">
        <v>0</v>
      </c>
      <c r="H434">
        <f t="shared" si="0"/>
        <v>0</v>
      </c>
      <c r="I434">
        <f t="shared" si="1"/>
        <v>0</v>
      </c>
    </row>
    <row r="435" spans="1:9" ht="12.75">
      <c r="A435" s="116">
        <v>28</v>
      </c>
      <c r="B435">
        <f>CONVERT(A435,"cm","m")</f>
        <v>0.28</v>
      </c>
      <c r="C435">
        <v>1</v>
      </c>
      <c r="D435">
        <v>0</v>
      </c>
      <c r="E435">
        <v>0</v>
      </c>
      <c r="F435">
        <v>0</v>
      </c>
      <c r="G435">
        <v>0</v>
      </c>
      <c r="H435">
        <f t="shared" si="0"/>
        <v>1</v>
      </c>
      <c r="I435">
        <f t="shared" si="1"/>
        <v>1</v>
      </c>
    </row>
    <row r="436" spans="1:9" ht="12.75">
      <c r="A436" s="116">
        <v>30</v>
      </c>
      <c r="B436">
        <f>CONVERT(A436,"cm","m")</f>
        <v>0.3</v>
      </c>
      <c r="C436">
        <v>0</v>
      </c>
      <c r="D436">
        <v>0</v>
      </c>
      <c r="E436">
        <v>0</v>
      </c>
      <c r="F436">
        <v>0</v>
      </c>
      <c r="G436">
        <v>0</v>
      </c>
      <c r="H436">
        <f t="shared" si="0"/>
        <v>0</v>
      </c>
      <c r="I436">
        <f t="shared" si="1"/>
        <v>0</v>
      </c>
    </row>
    <row r="437" spans="1:9" ht="12.75">
      <c r="A437" s="116">
        <v>32</v>
      </c>
      <c r="B437">
        <f>CONVERT(A437,"cm","m")</f>
        <v>0.32</v>
      </c>
      <c r="C437">
        <v>0</v>
      </c>
      <c r="D437">
        <v>0</v>
      </c>
      <c r="E437">
        <v>0</v>
      </c>
      <c r="F437">
        <v>0</v>
      </c>
      <c r="G437">
        <v>0</v>
      </c>
      <c r="H437">
        <f t="shared" si="0"/>
        <v>0</v>
      </c>
      <c r="I437">
        <f t="shared" si="1"/>
        <v>0</v>
      </c>
    </row>
    <row r="438" spans="1:9" ht="12.75">
      <c r="A438" s="116">
        <v>34</v>
      </c>
      <c r="B438">
        <f>CONVERT(A438,"cm","m")</f>
        <v>0.34</v>
      </c>
      <c r="C438">
        <v>0</v>
      </c>
      <c r="D438">
        <v>0</v>
      </c>
      <c r="E438">
        <v>0</v>
      </c>
      <c r="F438">
        <v>0</v>
      </c>
      <c r="G438">
        <v>0</v>
      </c>
      <c r="H438">
        <f t="shared" si="0"/>
        <v>0</v>
      </c>
      <c r="I438">
        <f t="shared" si="1"/>
        <v>0</v>
      </c>
    </row>
    <row r="439" spans="1:9" ht="12.75">
      <c r="A439" s="116">
        <v>36</v>
      </c>
      <c r="B439">
        <f>CONVERT(A439,"cm","m")</f>
        <v>0.36</v>
      </c>
      <c r="C439">
        <v>0</v>
      </c>
      <c r="D439">
        <v>0</v>
      </c>
      <c r="E439">
        <v>0</v>
      </c>
      <c r="F439">
        <v>0</v>
      </c>
      <c r="G439">
        <v>0</v>
      </c>
      <c r="H439">
        <f t="shared" si="0"/>
        <v>0</v>
      </c>
      <c r="I439">
        <f t="shared" si="1"/>
        <v>0</v>
      </c>
    </row>
    <row r="440" spans="1:9" ht="12.75">
      <c r="A440" s="116">
        <v>38</v>
      </c>
      <c r="B440">
        <f>CONVERT(A440,"cm","m")</f>
        <v>0.38</v>
      </c>
      <c r="C440">
        <v>0</v>
      </c>
      <c r="D440">
        <v>0</v>
      </c>
      <c r="E440">
        <v>0</v>
      </c>
      <c r="F440">
        <v>0</v>
      </c>
      <c r="G440">
        <v>0</v>
      </c>
      <c r="H440">
        <f t="shared" si="0"/>
        <v>0</v>
      </c>
      <c r="I440">
        <f t="shared" si="1"/>
        <v>0</v>
      </c>
    </row>
    <row r="441" spans="1:9" ht="12.75">
      <c r="A441" s="116">
        <v>40</v>
      </c>
      <c r="B441">
        <f>CONVERT(A441,"cm","m")</f>
        <v>0.4</v>
      </c>
      <c r="C441">
        <v>0</v>
      </c>
      <c r="D441">
        <v>0</v>
      </c>
      <c r="E441">
        <v>0</v>
      </c>
      <c r="F441">
        <v>0</v>
      </c>
      <c r="G441">
        <v>0</v>
      </c>
      <c r="H441">
        <f t="shared" si="0"/>
        <v>0</v>
      </c>
      <c r="I441">
        <f t="shared" si="1"/>
        <v>0</v>
      </c>
    </row>
    <row r="442" spans="1:9" ht="12.75">
      <c r="A442" s="116">
        <v>42</v>
      </c>
      <c r="B442">
        <f>CONVERT(A442,"cm","m")</f>
        <v>0.42</v>
      </c>
      <c r="C442">
        <v>0</v>
      </c>
      <c r="D442">
        <v>0</v>
      </c>
      <c r="E442">
        <v>0</v>
      </c>
      <c r="F442">
        <v>0</v>
      </c>
      <c r="G442">
        <v>0</v>
      </c>
      <c r="H442">
        <f t="shared" si="0"/>
        <v>0</v>
      </c>
      <c r="I442">
        <f t="shared" si="1"/>
        <v>0</v>
      </c>
    </row>
    <row r="443" spans="1:9" ht="12.75">
      <c r="A443" s="116">
        <v>44</v>
      </c>
      <c r="B443">
        <f>CONVERT(A443,"cm","m")</f>
        <v>0.44</v>
      </c>
      <c r="C443">
        <v>0</v>
      </c>
      <c r="D443">
        <v>0</v>
      </c>
      <c r="E443">
        <v>0</v>
      </c>
      <c r="F443">
        <v>0</v>
      </c>
      <c r="G443">
        <v>0</v>
      </c>
      <c r="H443">
        <f t="shared" si="0"/>
        <v>0</v>
      </c>
      <c r="I443">
        <f t="shared" si="1"/>
        <v>0</v>
      </c>
    </row>
    <row r="444" spans="1:9" ht="12.75">
      <c r="A444" s="116">
        <v>46</v>
      </c>
      <c r="B444">
        <f>CONVERT(A444,"cm","m")</f>
        <v>0.46</v>
      </c>
      <c r="C444">
        <v>0</v>
      </c>
      <c r="D444">
        <v>0</v>
      </c>
      <c r="E444">
        <v>0</v>
      </c>
      <c r="F444">
        <v>0</v>
      </c>
      <c r="G444">
        <v>0</v>
      </c>
      <c r="H444">
        <f t="shared" si="0"/>
        <v>0</v>
      </c>
      <c r="I444">
        <f t="shared" si="1"/>
        <v>0</v>
      </c>
    </row>
    <row r="445" spans="1:9" ht="12.75">
      <c r="A445" s="116">
        <v>48</v>
      </c>
      <c r="B445">
        <f>CONVERT(A445,"cm","m")</f>
        <v>0.48</v>
      </c>
      <c r="C445">
        <v>0</v>
      </c>
      <c r="D445">
        <v>0</v>
      </c>
      <c r="E445">
        <v>0</v>
      </c>
      <c r="F445">
        <v>0</v>
      </c>
      <c r="G445">
        <v>0</v>
      </c>
      <c r="H445">
        <f t="shared" si="0"/>
        <v>0</v>
      </c>
      <c r="I445">
        <f t="shared" si="1"/>
        <v>0</v>
      </c>
    </row>
    <row r="446" spans="1:9" ht="12.75">
      <c r="A446" s="116">
        <v>50</v>
      </c>
      <c r="B446">
        <f>CONVERT(A446,"cm","m")</f>
        <v>0.5</v>
      </c>
      <c r="C446">
        <v>0</v>
      </c>
      <c r="D446">
        <v>0</v>
      </c>
      <c r="E446">
        <v>0</v>
      </c>
      <c r="F446">
        <v>0</v>
      </c>
      <c r="G446">
        <v>0</v>
      </c>
      <c r="H446">
        <f t="shared" si="0"/>
        <v>0</v>
      </c>
      <c r="I446">
        <f t="shared" si="1"/>
        <v>0</v>
      </c>
    </row>
    <row r="447" spans="1:9" ht="12.75">
      <c r="A447" s="116">
        <v>52</v>
      </c>
      <c r="B447">
        <f>CONVERT(A447,"cm","m")</f>
        <v>0.52</v>
      </c>
      <c r="C447">
        <v>0</v>
      </c>
      <c r="D447">
        <v>0</v>
      </c>
      <c r="E447">
        <v>0</v>
      </c>
      <c r="F447">
        <v>0</v>
      </c>
      <c r="G447">
        <v>0</v>
      </c>
      <c r="H447">
        <f t="shared" si="0"/>
        <v>0</v>
      </c>
      <c r="I447">
        <f t="shared" si="1"/>
        <v>0</v>
      </c>
    </row>
    <row r="448" spans="1:9" ht="12.75">
      <c r="A448" s="116">
        <v>54</v>
      </c>
      <c r="B448">
        <f>CONVERT(A448,"cm","m")</f>
        <v>0.54</v>
      </c>
      <c r="C448">
        <v>0</v>
      </c>
      <c r="D448">
        <v>0</v>
      </c>
      <c r="E448">
        <v>0</v>
      </c>
      <c r="F448">
        <v>0</v>
      </c>
      <c r="G448">
        <v>0</v>
      </c>
      <c r="H448">
        <f t="shared" si="0"/>
        <v>0</v>
      </c>
      <c r="I448">
        <f t="shared" si="1"/>
        <v>0</v>
      </c>
    </row>
    <row r="449" ht="12.75">
      <c r="A449" s="116"/>
    </row>
    <row r="450" spans="1:2" ht="12.75">
      <c r="A450" s="116"/>
      <c r="B450" t="s">
        <v>506</v>
      </c>
    </row>
    <row r="451" spans="1:9" ht="12.75">
      <c r="A451" s="116" t="s">
        <v>497</v>
      </c>
      <c r="B451" t="s">
        <v>618</v>
      </c>
      <c r="C451" t="s">
        <v>533</v>
      </c>
      <c r="D451" t="s">
        <v>534</v>
      </c>
      <c r="E451" t="s">
        <v>535</v>
      </c>
      <c r="F451" t="s">
        <v>536</v>
      </c>
      <c r="G451" t="s">
        <v>537</v>
      </c>
      <c r="H451" t="s">
        <v>540</v>
      </c>
      <c r="I451" t="s">
        <v>619</v>
      </c>
    </row>
    <row r="452" spans="1:9" ht="12.75">
      <c r="A452" s="116">
        <v>5</v>
      </c>
      <c r="B452">
        <f>CONVERT(A452,"cm","m")</f>
        <v>0.05</v>
      </c>
      <c r="C452">
        <f aca="true" t="array" ref="C452:C478">FREQUENCY(G2:G116,B452:B478)</f>
        <v>7</v>
      </c>
      <c r="D452">
        <f aca="true" t="array" ref="D452:D478">FREQUENCY(G117:G156,B452:B478)</f>
        <v>2</v>
      </c>
      <c r="E452">
        <f aca="true" t="array" ref="E452:E478">FREQUENCY(G157:G197,B452:B478)</f>
        <v>5</v>
      </c>
      <c r="F452">
        <f aca="true" t="array" ref="F452:F478">FREQUENCY(G198:G225,B452:B478)</f>
        <v>0</v>
      </c>
      <c r="G452">
        <f aca="true" t="array" ref="G452:G478">FREQUENCY(G226:G409,B452:B478)</f>
        <v>72</v>
      </c>
      <c r="H452">
        <f>SUM(C452:D452)</f>
        <v>9</v>
      </c>
      <c r="I452">
        <f>SUM(C452:F452)</f>
        <v>14</v>
      </c>
    </row>
    <row r="453" spans="1:9" ht="12.75">
      <c r="A453" s="116">
        <v>10</v>
      </c>
      <c r="B453">
        <f>CONVERT(A453,"cm","m")</f>
        <v>0.1</v>
      </c>
      <c r="C453">
        <v>22</v>
      </c>
      <c r="D453">
        <v>10</v>
      </c>
      <c r="E453">
        <v>10</v>
      </c>
      <c r="F453">
        <v>1</v>
      </c>
      <c r="G453">
        <v>55</v>
      </c>
      <c r="H453">
        <f aca="true" t="shared" si="2" ref="H453:H478">SUM(C453:D453)</f>
        <v>32</v>
      </c>
      <c r="I453">
        <f aca="true" t="shared" si="3" ref="I453:I478">SUM(C453:F453)</f>
        <v>43</v>
      </c>
    </row>
    <row r="454" spans="1:9" ht="12.75">
      <c r="A454" s="116">
        <v>15</v>
      </c>
      <c r="B454">
        <f>CONVERT(A454,"cm","m")</f>
        <v>0.15</v>
      </c>
      <c r="C454">
        <v>22</v>
      </c>
      <c r="D454">
        <v>7</v>
      </c>
      <c r="E454">
        <v>9</v>
      </c>
      <c r="F454">
        <v>4</v>
      </c>
      <c r="G454">
        <v>26</v>
      </c>
      <c r="H454">
        <f t="shared" si="2"/>
        <v>29</v>
      </c>
      <c r="I454">
        <f t="shared" si="3"/>
        <v>42</v>
      </c>
    </row>
    <row r="455" spans="1:9" ht="12.75">
      <c r="A455" s="116">
        <v>20</v>
      </c>
      <c r="B455">
        <f>CONVERT(A455,"cm","m")</f>
        <v>0.2</v>
      </c>
      <c r="C455">
        <v>14</v>
      </c>
      <c r="D455">
        <v>6</v>
      </c>
      <c r="E455">
        <v>7</v>
      </c>
      <c r="F455">
        <v>6</v>
      </c>
      <c r="G455">
        <v>14</v>
      </c>
      <c r="H455">
        <f t="shared" si="2"/>
        <v>20</v>
      </c>
      <c r="I455">
        <f t="shared" si="3"/>
        <v>33</v>
      </c>
    </row>
    <row r="456" spans="1:9" ht="12.75">
      <c r="A456" s="116">
        <v>25</v>
      </c>
      <c r="B456">
        <f>CONVERT(A456,"cm","m")</f>
        <v>0.25</v>
      </c>
      <c r="C456">
        <v>6</v>
      </c>
      <c r="D456">
        <v>5</v>
      </c>
      <c r="E456">
        <v>2</v>
      </c>
      <c r="F456">
        <v>4</v>
      </c>
      <c r="G456">
        <v>7</v>
      </c>
      <c r="H456">
        <f t="shared" si="2"/>
        <v>11</v>
      </c>
      <c r="I456">
        <f t="shared" si="3"/>
        <v>17</v>
      </c>
    </row>
    <row r="457" spans="1:9" ht="12.75">
      <c r="A457" s="116">
        <v>30</v>
      </c>
      <c r="B457">
        <f>CONVERT(A457,"cm","m")</f>
        <v>0.3</v>
      </c>
      <c r="C457">
        <v>12</v>
      </c>
      <c r="D457">
        <v>1</v>
      </c>
      <c r="E457">
        <v>0</v>
      </c>
      <c r="F457">
        <v>3</v>
      </c>
      <c r="G457">
        <v>5</v>
      </c>
      <c r="H457">
        <f t="shared" si="2"/>
        <v>13</v>
      </c>
      <c r="I457">
        <f t="shared" si="3"/>
        <v>16</v>
      </c>
    </row>
    <row r="458" spans="1:9" ht="12.75">
      <c r="A458" s="116">
        <v>35</v>
      </c>
      <c r="B458">
        <f>CONVERT(A458,"cm","m")</f>
        <v>0.35</v>
      </c>
      <c r="C458">
        <v>7</v>
      </c>
      <c r="D458">
        <v>5</v>
      </c>
      <c r="E458">
        <v>1</v>
      </c>
      <c r="F458">
        <v>1</v>
      </c>
      <c r="G458">
        <v>2</v>
      </c>
      <c r="H458">
        <f t="shared" si="2"/>
        <v>12</v>
      </c>
      <c r="I458">
        <f t="shared" si="3"/>
        <v>14</v>
      </c>
    </row>
    <row r="459" spans="1:9" ht="12.75">
      <c r="A459" s="116">
        <v>40</v>
      </c>
      <c r="B459">
        <f>CONVERT(A459,"cm","m")</f>
        <v>0.4</v>
      </c>
      <c r="C459">
        <v>3</v>
      </c>
      <c r="D459">
        <v>2</v>
      </c>
      <c r="E459">
        <v>1</v>
      </c>
      <c r="F459">
        <v>1</v>
      </c>
      <c r="G459">
        <v>1</v>
      </c>
      <c r="H459">
        <f t="shared" si="2"/>
        <v>5</v>
      </c>
      <c r="I459">
        <f t="shared" si="3"/>
        <v>7</v>
      </c>
    </row>
    <row r="460" spans="1:9" ht="12.75">
      <c r="A460" s="116">
        <v>45</v>
      </c>
      <c r="B460">
        <f>CONVERT(A460,"cm","m")</f>
        <v>0.45</v>
      </c>
      <c r="C460">
        <v>11</v>
      </c>
      <c r="D460">
        <v>0</v>
      </c>
      <c r="E460">
        <v>1</v>
      </c>
      <c r="F460">
        <v>5</v>
      </c>
      <c r="G460">
        <v>0</v>
      </c>
      <c r="H460">
        <f t="shared" si="2"/>
        <v>11</v>
      </c>
      <c r="I460">
        <f t="shared" si="3"/>
        <v>17</v>
      </c>
    </row>
    <row r="461" spans="1:9" ht="12.75">
      <c r="A461" s="116">
        <v>50</v>
      </c>
      <c r="B461">
        <f>CONVERT(A461,"cm","m")</f>
        <v>0.5</v>
      </c>
      <c r="C461">
        <v>2</v>
      </c>
      <c r="D461">
        <v>1</v>
      </c>
      <c r="E461">
        <v>1</v>
      </c>
      <c r="F461">
        <v>0</v>
      </c>
      <c r="G461">
        <v>0</v>
      </c>
      <c r="H461">
        <f t="shared" si="2"/>
        <v>3</v>
      </c>
      <c r="I461">
        <f t="shared" si="3"/>
        <v>4</v>
      </c>
    </row>
    <row r="462" spans="1:9" ht="12.75">
      <c r="A462" s="116">
        <v>55</v>
      </c>
      <c r="B462">
        <f>CONVERT(A462,"cm","m")</f>
        <v>0.55</v>
      </c>
      <c r="C462">
        <v>6</v>
      </c>
      <c r="D462">
        <v>0</v>
      </c>
      <c r="E462">
        <v>1</v>
      </c>
      <c r="F462">
        <v>0</v>
      </c>
      <c r="G462">
        <v>0</v>
      </c>
      <c r="H462">
        <f t="shared" si="2"/>
        <v>6</v>
      </c>
      <c r="I462">
        <f t="shared" si="3"/>
        <v>7</v>
      </c>
    </row>
    <row r="463" spans="1:9" ht="12.75">
      <c r="A463" s="116">
        <v>60</v>
      </c>
      <c r="B463">
        <f>CONVERT(A463,"cm","m")</f>
        <v>0.6</v>
      </c>
      <c r="C463">
        <v>1</v>
      </c>
      <c r="D463">
        <v>0</v>
      </c>
      <c r="E463">
        <v>1</v>
      </c>
      <c r="F463">
        <v>0</v>
      </c>
      <c r="G463">
        <v>1</v>
      </c>
      <c r="H463">
        <f t="shared" si="2"/>
        <v>1</v>
      </c>
      <c r="I463">
        <f t="shared" si="3"/>
        <v>2</v>
      </c>
    </row>
    <row r="464" spans="1:9" ht="12.75">
      <c r="A464" s="116">
        <v>65</v>
      </c>
      <c r="B464">
        <f>CONVERT(A464,"cm","m")</f>
        <v>0.65</v>
      </c>
      <c r="C464">
        <v>0</v>
      </c>
      <c r="D464">
        <v>0</v>
      </c>
      <c r="E464">
        <v>0</v>
      </c>
      <c r="F464">
        <v>0</v>
      </c>
      <c r="G464">
        <v>0</v>
      </c>
      <c r="H464">
        <f t="shared" si="2"/>
        <v>0</v>
      </c>
      <c r="I464">
        <f t="shared" si="3"/>
        <v>0</v>
      </c>
    </row>
    <row r="465" spans="1:9" ht="12.75">
      <c r="A465" s="116">
        <v>70</v>
      </c>
      <c r="B465">
        <f>CONVERT(A465,"cm","m")</f>
        <v>0.7</v>
      </c>
      <c r="C465">
        <v>0</v>
      </c>
      <c r="D465">
        <v>0</v>
      </c>
      <c r="E465">
        <v>0</v>
      </c>
      <c r="F465">
        <v>1</v>
      </c>
      <c r="G465">
        <v>1</v>
      </c>
      <c r="H465">
        <f t="shared" si="2"/>
        <v>0</v>
      </c>
      <c r="I465">
        <f t="shared" si="3"/>
        <v>1</v>
      </c>
    </row>
    <row r="466" spans="1:9" ht="12.75">
      <c r="A466" s="116">
        <v>75</v>
      </c>
      <c r="B466">
        <f>CONVERT(A466,"cm","m")</f>
        <v>0.75</v>
      </c>
      <c r="C466">
        <v>0</v>
      </c>
      <c r="D466">
        <v>0</v>
      </c>
      <c r="E466">
        <v>1</v>
      </c>
      <c r="F466">
        <v>1</v>
      </c>
      <c r="G466">
        <v>0</v>
      </c>
      <c r="H466">
        <f t="shared" si="2"/>
        <v>0</v>
      </c>
      <c r="I466">
        <f t="shared" si="3"/>
        <v>2</v>
      </c>
    </row>
    <row r="467" spans="1:9" ht="12.75">
      <c r="A467" s="116">
        <v>80</v>
      </c>
      <c r="B467">
        <f>CONVERT(A467,"cm","m")</f>
        <v>0.8</v>
      </c>
      <c r="C467">
        <v>0</v>
      </c>
      <c r="D467">
        <v>0</v>
      </c>
      <c r="E467">
        <v>0</v>
      </c>
      <c r="F467">
        <v>0</v>
      </c>
      <c r="G467">
        <v>0</v>
      </c>
      <c r="H467">
        <f t="shared" si="2"/>
        <v>0</v>
      </c>
      <c r="I467">
        <f t="shared" si="3"/>
        <v>0</v>
      </c>
    </row>
    <row r="468" spans="1:9" ht="12.75">
      <c r="A468" s="116">
        <v>85</v>
      </c>
      <c r="B468">
        <f>CONVERT(A468,"cm","m")</f>
        <v>0.85</v>
      </c>
      <c r="C468">
        <v>0</v>
      </c>
      <c r="D468">
        <v>0</v>
      </c>
      <c r="E468">
        <v>0</v>
      </c>
      <c r="F468">
        <v>0</v>
      </c>
      <c r="G468">
        <v>0</v>
      </c>
      <c r="H468">
        <f t="shared" si="2"/>
        <v>0</v>
      </c>
      <c r="I468">
        <f t="shared" si="3"/>
        <v>0</v>
      </c>
    </row>
    <row r="469" spans="1:9" ht="12.75">
      <c r="A469" s="116">
        <v>90</v>
      </c>
      <c r="B469">
        <f>CONVERT(A469,"cm","m")</f>
        <v>0.9</v>
      </c>
      <c r="C469">
        <v>0</v>
      </c>
      <c r="D469">
        <v>0</v>
      </c>
      <c r="E469">
        <v>0</v>
      </c>
      <c r="F469">
        <v>0</v>
      </c>
      <c r="G469">
        <v>0</v>
      </c>
      <c r="H469">
        <f t="shared" si="2"/>
        <v>0</v>
      </c>
      <c r="I469">
        <f t="shared" si="3"/>
        <v>0</v>
      </c>
    </row>
    <row r="470" spans="1:9" ht="12.75">
      <c r="A470" s="116">
        <v>95</v>
      </c>
      <c r="B470">
        <f>CONVERT(A470,"cm","m")</f>
        <v>0.95</v>
      </c>
      <c r="C470">
        <v>0</v>
      </c>
      <c r="D470">
        <v>0</v>
      </c>
      <c r="E470">
        <v>0</v>
      </c>
      <c r="F470">
        <v>0</v>
      </c>
      <c r="G470">
        <v>0</v>
      </c>
      <c r="H470">
        <f t="shared" si="2"/>
        <v>0</v>
      </c>
      <c r="I470">
        <f t="shared" si="3"/>
        <v>0</v>
      </c>
    </row>
    <row r="471" spans="1:9" ht="12.75">
      <c r="A471" s="116">
        <v>100</v>
      </c>
      <c r="B471">
        <f>CONVERT(A471,"cm","m")</f>
        <v>1</v>
      </c>
      <c r="C471">
        <v>1</v>
      </c>
      <c r="D471">
        <v>1</v>
      </c>
      <c r="E471">
        <v>0</v>
      </c>
      <c r="F471">
        <v>0</v>
      </c>
      <c r="G471">
        <v>0</v>
      </c>
      <c r="H471">
        <f t="shared" si="2"/>
        <v>2</v>
      </c>
      <c r="I471">
        <f t="shared" si="3"/>
        <v>2</v>
      </c>
    </row>
    <row r="472" spans="1:9" ht="12.75">
      <c r="A472" s="116">
        <v>105</v>
      </c>
      <c r="B472">
        <f>CONVERT(A472,"cm","m")</f>
        <v>1.05</v>
      </c>
      <c r="C472">
        <v>0</v>
      </c>
      <c r="D472">
        <v>0</v>
      </c>
      <c r="E472">
        <v>0</v>
      </c>
      <c r="F472">
        <v>0</v>
      </c>
      <c r="G472">
        <v>0</v>
      </c>
      <c r="H472">
        <f t="shared" si="2"/>
        <v>0</v>
      </c>
      <c r="I472">
        <f t="shared" si="3"/>
        <v>0</v>
      </c>
    </row>
    <row r="473" spans="1:9" ht="12.75">
      <c r="A473" s="116">
        <v>110</v>
      </c>
      <c r="B473">
        <f>CONVERT(A473,"cm","m")</f>
        <v>1.1</v>
      </c>
      <c r="C473">
        <v>0</v>
      </c>
      <c r="D473">
        <v>0</v>
      </c>
      <c r="E473">
        <v>0</v>
      </c>
      <c r="F473">
        <v>0</v>
      </c>
      <c r="G473">
        <v>0</v>
      </c>
      <c r="H473">
        <f t="shared" si="2"/>
        <v>0</v>
      </c>
      <c r="I473">
        <f t="shared" si="3"/>
        <v>0</v>
      </c>
    </row>
    <row r="474" spans="1:9" ht="12.75">
      <c r="A474" s="116">
        <v>115</v>
      </c>
      <c r="B474">
        <f>CONVERT(A474,"cm","m")</f>
        <v>1.15</v>
      </c>
      <c r="C474">
        <v>0</v>
      </c>
      <c r="D474">
        <v>0</v>
      </c>
      <c r="E474">
        <v>0</v>
      </c>
      <c r="F474">
        <v>0</v>
      </c>
      <c r="G474">
        <v>0</v>
      </c>
      <c r="H474">
        <f t="shared" si="2"/>
        <v>0</v>
      </c>
      <c r="I474">
        <f t="shared" si="3"/>
        <v>0</v>
      </c>
    </row>
    <row r="475" spans="1:9" ht="12.75">
      <c r="A475" s="116">
        <v>120</v>
      </c>
      <c r="B475">
        <f>CONVERT(A475,"cm","m")</f>
        <v>1.2</v>
      </c>
      <c r="C475">
        <v>0</v>
      </c>
      <c r="D475">
        <v>0</v>
      </c>
      <c r="E475">
        <v>0</v>
      </c>
      <c r="F475">
        <v>0</v>
      </c>
      <c r="G475">
        <v>0</v>
      </c>
      <c r="H475">
        <f t="shared" si="2"/>
        <v>0</v>
      </c>
      <c r="I475">
        <f t="shared" si="3"/>
        <v>0</v>
      </c>
    </row>
    <row r="476" spans="1:9" ht="12.75">
      <c r="A476" s="116">
        <v>125</v>
      </c>
      <c r="B476">
        <f>CONVERT(A476,"cm","m")</f>
        <v>1.25</v>
      </c>
      <c r="C476">
        <v>0</v>
      </c>
      <c r="D476">
        <v>0</v>
      </c>
      <c r="E476">
        <v>0</v>
      </c>
      <c r="F476">
        <v>0</v>
      </c>
      <c r="G476">
        <v>0</v>
      </c>
      <c r="H476">
        <f t="shared" si="2"/>
        <v>0</v>
      </c>
      <c r="I476">
        <f t="shared" si="3"/>
        <v>0</v>
      </c>
    </row>
    <row r="477" spans="1:9" ht="12.75">
      <c r="A477" s="116">
        <v>130</v>
      </c>
      <c r="B477">
        <f>CONVERT(A477,"cm","m")</f>
        <v>1.3</v>
      </c>
      <c r="C477">
        <v>0</v>
      </c>
      <c r="D477">
        <v>0</v>
      </c>
      <c r="E477">
        <v>0</v>
      </c>
      <c r="F477">
        <v>0</v>
      </c>
      <c r="G477">
        <v>0</v>
      </c>
      <c r="H477">
        <f t="shared" si="2"/>
        <v>0</v>
      </c>
      <c r="I477">
        <f t="shared" si="3"/>
        <v>0</v>
      </c>
    </row>
    <row r="478" spans="1:9" ht="12.75">
      <c r="A478" s="116">
        <v>135</v>
      </c>
      <c r="B478">
        <f>CONVERT(A478,"cm","m")</f>
        <v>1.35</v>
      </c>
      <c r="C478">
        <v>0</v>
      </c>
      <c r="D478">
        <v>0</v>
      </c>
      <c r="E478">
        <v>0</v>
      </c>
      <c r="F478">
        <v>0</v>
      </c>
      <c r="G478">
        <v>0</v>
      </c>
      <c r="H478">
        <f t="shared" si="2"/>
        <v>0</v>
      </c>
      <c r="I478">
        <f t="shared" si="3"/>
        <v>0</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6"/>
  <dimension ref="A2:AK73"/>
  <sheetViews>
    <sheetView workbookViewId="0" topLeftCell="A1">
      <selection activeCell="C119" sqref="C119"/>
    </sheetView>
  </sheetViews>
  <sheetFormatPr defaultColWidth="9.140625" defaultRowHeight="12.75"/>
  <cols>
    <col min="3" max="3" width="14.28125" style="0" customWidth="1"/>
    <col min="4" max="4" width="10.28125" style="0" customWidth="1"/>
    <col min="5" max="5" width="9.7109375" style="0" customWidth="1"/>
    <col min="6" max="7" width="8.7109375" style="0" customWidth="1"/>
    <col min="10" max="10" width="13.140625" style="0" customWidth="1"/>
    <col min="14" max="14" width="14.140625" style="0" customWidth="1"/>
    <col min="22" max="22" width="15.7109375" style="0" customWidth="1"/>
    <col min="32" max="32" width="16.8515625" style="0" customWidth="1"/>
  </cols>
  <sheetData>
    <row r="2" spans="4:37" ht="12.75">
      <c r="D2" t="s">
        <v>567</v>
      </c>
      <c r="AE2" s="74" t="s">
        <v>568</v>
      </c>
      <c r="AF2" s="74"/>
      <c r="AG2" s="74"/>
      <c r="AH2" s="74"/>
      <c r="AI2" s="74"/>
      <c r="AJ2" s="74"/>
      <c r="AK2" s="74"/>
    </row>
    <row r="3" spans="31:37" ht="12.75">
      <c r="AE3" s="74"/>
      <c r="AF3" s="74"/>
      <c r="AG3" s="74"/>
      <c r="AH3" s="74"/>
      <c r="AI3" s="74"/>
      <c r="AJ3" s="74"/>
      <c r="AK3" s="74"/>
    </row>
    <row r="4" spans="31:37" ht="12.75">
      <c r="AE4" s="74" t="s">
        <v>569</v>
      </c>
      <c r="AF4" s="74"/>
      <c r="AG4" s="74"/>
      <c r="AH4" s="74"/>
      <c r="AI4" s="74"/>
      <c r="AJ4" s="74"/>
      <c r="AK4" s="74"/>
    </row>
    <row r="5" spans="4:37" ht="12.75">
      <c r="D5" s="123" t="s">
        <v>570</v>
      </c>
      <c r="G5" t="s">
        <v>571</v>
      </c>
      <c r="M5" s="123" t="s">
        <v>572</v>
      </c>
      <c r="P5" t="s">
        <v>573</v>
      </c>
      <c r="V5" s="123" t="s">
        <v>569</v>
      </c>
      <c r="Y5" t="s">
        <v>573</v>
      </c>
      <c r="AE5" s="74"/>
      <c r="AF5" s="74"/>
      <c r="AG5" s="74"/>
      <c r="AH5" s="74" t="s">
        <v>573</v>
      </c>
      <c r="AI5" s="74"/>
      <c r="AJ5" s="74"/>
      <c r="AK5" s="74"/>
    </row>
    <row r="6" spans="6:37" ht="12.75">
      <c r="F6" t="s">
        <v>574</v>
      </c>
      <c r="O6" t="s">
        <v>574</v>
      </c>
      <c r="X6" t="s">
        <v>574</v>
      </c>
      <c r="AE6" s="74"/>
      <c r="AF6" s="74"/>
      <c r="AG6" s="74" t="s">
        <v>574</v>
      </c>
      <c r="AH6" s="74"/>
      <c r="AI6" s="74"/>
      <c r="AJ6" s="74"/>
      <c r="AK6" s="74"/>
    </row>
    <row r="7" spans="6:37" ht="12.75">
      <c r="F7" t="s">
        <v>575</v>
      </c>
      <c r="G7" t="s">
        <v>576</v>
      </c>
      <c r="H7" t="s">
        <v>577</v>
      </c>
      <c r="I7" t="s">
        <v>578</v>
      </c>
      <c r="J7" t="s">
        <v>579</v>
      </c>
      <c r="O7" t="s">
        <v>575</v>
      </c>
      <c r="P7" t="s">
        <v>576</v>
      </c>
      <c r="Q7" t="s">
        <v>577</v>
      </c>
      <c r="R7" t="s">
        <v>578</v>
      </c>
      <c r="S7" t="s">
        <v>579</v>
      </c>
      <c r="X7" t="s">
        <v>575</v>
      </c>
      <c r="Y7" t="s">
        <v>576</v>
      </c>
      <c r="Z7" t="s">
        <v>577</v>
      </c>
      <c r="AA7" t="s">
        <v>578</v>
      </c>
      <c r="AB7" t="s">
        <v>579</v>
      </c>
      <c r="AE7" s="74"/>
      <c r="AF7" s="74"/>
      <c r="AG7" s="74" t="s">
        <v>575</v>
      </c>
      <c r="AH7" s="74" t="s">
        <v>576</v>
      </c>
      <c r="AI7" s="74" t="s">
        <v>580</v>
      </c>
      <c r="AJ7" s="74" t="s">
        <v>579</v>
      </c>
      <c r="AK7" s="74"/>
    </row>
    <row r="8" spans="4:37" ht="12.75">
      <c r="D8" t="s">
        <v>581</v>
      </c>
      <c r="E8" t="s">
        <v>582</v>
      </c>
      <c r="F8">
        <v>5131.25</v>
      </c>
      <c r="G8">
        <v>2512.5</v>
      </c>
      <c r="H8">
        <v>1543.75</v>
      </c>
      <c r="I8">
        <v>1295.75</v>
      </c>
      <c r="J8">
        <f>SUM(F8:I8)</f>
        <v>10483.25</v>
      </c>
      <c r="M8" t="s">
        <v>581</v>
      </c>
      <c r="N8" t="s">
        <v>582</v>
      </c>
      <c r="O8">
        <v>2037.3</v>
      </c>
      <c r="P8">
        <v>1387.5</v>
      </c>
      <c r="Q8">
        <v>106.25</v>
      </c>
      <c r="R8">
        <v>0</v>
      </c>
      <c r="S8">
        <f>SUM(O8:R8)</f>
        <v>3531.05</v>
      </c>
      <c r="V8" t="s">
        <v>581</v>
      </c>
      <c r="W8" t="s">
        <v>582</v>
      </c>
      <c r="X8">
        <v>3143.75</v>
      </c>
      <c r="Y8">
        <v>3925</v>
      </c>
      <c r="Z8">
        <v>3100</v>
      </c>
      <c r="AA8">
        <v>0</v>
      </c>
      <c r="AB8">
        <f>SUM(X8:AA8)</f>
        <v>10168.75</v>
      </c>
      <c r="AE8" s="74" t="s">
        <v>581</v>
      </c>
      <c r="AF8" s="74" t="s">
        <v>583</v>
      </c>
      <c r="AG8" s="74">
        <v>3143.75</v>
      </c>
      <c r="AH8" s="74">
        <v>3925</v>
      </c>
      <c r="AI8" s="74">
        <v>3100</v>
      </c>
      <c r="AJ8" s="74">
        <f>SUM(AG8:AI8)</f>
        <v>10168.75</v>
      </c>
      <c r="AK8" s="74"/>
    </row>
    <row r="9" spans="5:37" ht="12.75">
      <c r="E9" t="s">
        <v>584</v>
      </c>
      <c r="F9">
        <v>2587.5</v>
      </c>
      <c r="G9">
        <v>4325</v>
      </c>
      <c r="I9">
        <v>0</v>
      </c>
      <c r="J9">
        <f>SUM(F9:I9)</f>
        <v>6912.5</v>
      </c>
      <c r="N9" t="s">
        <v>584</v>
      </c>
      <c r="O9">
        <v>537.5</v>
      </c>
      <c r="P9">
        <v>4050</v>
      </c>
      <c r="Q9">
        <v>100</v>
      </c>
      <c r="R9">
        <v>0</v>
      </c>
      <c r="S9">
        <f>SUM(O9:R9)</f>
        <v>4687.5</v>
      </c>
      <c r="W9" t="s">
        <v>584</v>
      </c>
      <c r="X9">
        <v>168.75</v>
      </c>
      <c r="Y9">
        <v>1643.75</v>
      </c>
      <c r="Z9">
        <v>0</v>
      </c>
      <c r="AA9">
        <v>0</v>
      </c>
      <c r="AB9">
        <f>SUM(X9:AA9)</f>
        <v>1812.5</v>
      </c>
      <c r="AE9" s="74"/>
      <c r="AF9" s="74" t="s">
        <v>585</v>
      </c>
      <c r="AG9" s="74">
        <v>168.75</v>
      </c>
      <c r="AH9" s="74">
        <v>1643.75</v>
      </c>
      <c r="AI9" s="74">
        <v>0</v>
      </c>
      <c r="AJ9" s="74">
        <f>SUM(AG9:AI9)</f>
        <v>1812.5</v>
      </c>
      <c r="AK9" s="74"/>
    </row>
    <row r="10" spans="5:37" ht="12.75">
      <c r="E10" t="s">
        <v>586</v>
      </c>
      <c r="F10">
        <v>718.75</v>
      </c>
      <c r="G10">
        <v>200</v>
      </c>
      <c r="H10">
        <v>162.5</v>
      </c>
      <c r="I10">
        <v>0</v>
      </c>
      <c r="J10">
        <f>SUM(F10:I10)</f>
        <v>1081.25</v>
      </c>
      <c r="N10" t="s">
        <v>586</v>
      </c>
      <c r="P10">
        <v>168.75</v>
      </c>
      <c r="Q10">
        <v>112.5</v>
      </c>
      <c r="R10">
        <v>0</v>
      </c>
      <c r="S10">
        <f>SUM(O10:R10)</f>
        <v>281.25</v>
      </c>
      <c r="W10" t="s">
        <v>586</v>
      </c>
      <c r="X10">
        <v>1081.25</v>
      </c>
      <c r="Y10">
        <v>5100</v>
      </c>
      <c r="Z10">
        <v>0</v>
      </c>
      <c r="AA10">
        <v>0</v>
      </c>
      <c r="AB10">
        <f>SUM(X10:AA10)</f>
        <v>6181.25</v>
      </c>
      <c r="AE10" s="74"/>
      <c r="AF10" s="74" t="s">
        <v>587</v>
      </c>
      <c r="AG10" s="74">
        <v>1081.25</v>
      </c>
      <c r="AH10" s="74">
        <v>5100</v>
      </c>
      <c r="AI10" s="74">
        <v>0</v>
      </c>
      <c r="AJ10" s="74">
        <f>SUM(AG10:AI10)</f>
        <v>6181.25</v>
      </c>
      <c r="AK10" s="74"/>
    </row>
    <row r="11" spans="5:37" ht="12.75">
      <c r="E11" t="s">
        <v>588</v>
      </c>
      <c r="F11">
        <v>0</v>
      </c>
      <c r="G11">
        <v>0</v>
      </c>
      <c r="H11">
        <v>0</v>
      </c>
      <c r="I11">
        <v>0</v>
      </c>
      <c r="J11">
        <f>SUM(F11:I11)</f>
        <v>0</v>
      </c>
      <c r="N11" t="s">
        <v>589</v>
      </c>
      <c r="O11">
        <v>243.75</v>
      </c>
      <c r="P11">
        <v>443.75</v>
      </c>
      <c r="R11">
        <v>0</v>
      </c>
      <c r="S11">
        <f>SUM(O11:R11)</f>
        <v>687.5</v>
      </c>
      <c r="W11" t="s">
        <v>589</v>
      </c>
      <c r="X11">
        <v>0</v>
      </c>
      <c r="Y11">
        <v>0</v>
      </c>
      <c r="Z11">
        <v>0</v>
      </c>
      <c r="AA11">
        <v>0</v>
      </c>
      <c r="AB11">
        <f>SUM(X11:AA11)</f>
        <v>0</v>
      </c>
      <c r="AE11" s="74"/>
      <c r="AF11" s="74" t="s">
        <v>590</v>
      </c>
      <c r="AG11" s="74">
        <f>SUM(AG8:AG10)</f>
        <v>4393.75</v>
      </c>
      <c r="AH11" s="74">
        <f>SUM(AH8:AH10)</f>
        <v>10668.75</v>
      </c>
      <c r="AI11" s="74">
        <f>SUM(AI8:AI10)</f>
        <v>3100</v>
      </c>
      <c r="AJ11" s="74"/>
      <c r="AK11" s="74"/>
    </row>
    <row r="12" spans="5:37" ht="12.75">
      <c r="E12" t="s">
        <v>590</v>
      </c>
      <c r="F12">
        <f>SUM(F8:F11)</f>
        <v>8437.5</v>
      </c>
      <c r="G12">
        <f>SUM(G8:G11)</f>
        <v>7037.5</v>
      </c>
      <c r="H12">
        <f>SUM(H8:H11)</f>
        <v>1706.25</v>
      </c>
      <c r="I12">
        <f>SUM(I8:I11)</f>
        <v>1295.75</v>
      </c>
      <c r="N12" t="s">
        <v>590</v>
      </c>
      <c r="O12">
        <f>SUM(O8:O11)</f>
        <v>2818.55</v>
      </c>
      <c r="P12">
        <f>SUM(P8:P11)</f>
        <v>6050</v>
      </c>
      <c r="Q12">
        <f>SUM(Q8:Q11)</f>
        <v>318.75</v>
      </c>
      <c r="R12">
        <f>SUM(R8:R11)</f>
        <v>0</v>
      </c>
      <c r="W12" t="s">
        <v>590</v>
      </c>
      <c r="X12">
        <f>SUM(X8:X11)</f>
        <v>4393.75</v>
      </c>
      <c r="Y12">
        <f>SUM(Y8:Y11)</f>
        <v>10668.75</v>
      </c>
      <c r="Z12">
        <f>SUM(Z8:Z11)</f>
        <v>3100</v>
      </c>
      <c r="AA12">
        <f>SUM(AA8:AA11)</f>
        <v>0</v>
      </c>
      <c r="AE12" s="74"/>
      <c r="AF12" s="74"/>
      <c r="AG12" s="74"/>
      <c r="AH12" s="74"/>
      <c r="AI12" s="74"/>
      <c r="AJ12" s="74"/>
      <c r="AK12" s="74"/>
    </row>
    <row r="13" spans="31:37" ht="12.75">
      <c r="AE13" s="74"/>
      <c r="AF13" s="74"/>
      <c r="AG13" s="74"/>
      <c r="AH13" s="74"/>
      <c r="AI13" s="74"/>
      <c r="AJ13" s="74"/>
      <c r="AK13" s="74"/>
    </row>
    <row r="14" spans="31:37" ht="12.75">
      <c r="AE14" s="74"/>
      <c r="AF14" s="74"/>
      <c r="AG14" s="74"/>
      <c r="AH14" s="74"/>
      <c r="AI14" s="74"/>
      <c r="AJ14" s="74"/>
      <c r="AK14" s="74"/>
    </row>
    <row r="15" spans="7:37" ht="12.75">
      <c r="G15" t="s">
        <v>591</v>
      </c>
      <c r="P15" t="s">
        <v>591</v>
      </c>
      <c r="Y15" t="s">
        <v>591</v>
      </c>
      <c r="AE15" s="74"/>
      <c r="AF15" s="74"/>
      <c r="AG15" s="74"/>
      <c r="AH15" s="74" t="s">
        <v>592</v>
      </c>
      <c r="AI15" s="74"/>
      <c r="AJ15" s="74"/>
      <c r="AK15" s="74"/>
    </row>
    <row r="16" spans="6:37" ht="12.75">
      <c r="F16" t="s">
        <v>574</v>
      </c>
      <c r="O16" t="s">
        <v>574</v>
      </c>
      <c r="X16" t="s">
        <v>574</v>
      </c>
      <c r="AE16" s="74"/>
      <c r="AF16" s="74"/>
      <c r="AG16" s="74" t="s">
        <v>574</v>
      </c>
      <c r="AH16" s="74"/>
      <c r="AI16" s="74"/>
      <c r="AJ16" s="74"/>
      <c r="AK16" s="74"/>
    </row>
    <row r="17" spans="6:37" ht="12.75">
      <c r="F17" t="s">
        <v>575</v>
      </c>
      <c r="G17" t="s">
        <v>576</v>
      </c>
      <c r="H17" t="s">
        <v>577</v>
      </c>
      <c r="I17" t="s">
        <v>578</v>
      </c>
      <c r="J17" t="s">
        <v>593</v>
      </c>
      <c r="O17" t="s">
        <v>575</v>
      </c>
      <c r="P17" t="s">
        <v>576</v>
      </c>
      <c r="Q17" t="s">
        <v>577</v>
      </c>
      <c r="R17" t="s">
        <v>578</v>
      </c>
      <c r="S17" t="s">
        <v>593</v>
      </c>
      <c r="X17" t="s">
        <v>575</v>
      </c>
      <c r="Y17" t="s">
        <v>576</v>
      </c>
      <c r="Z17" t="s">
        <v>577</v>
      </c>
      <c r="AA17" t="s">
        <v>578</v>
      </c>
      <c r="AB17" t="s">
        <v>593</v>
      </c>
      <c r="AE17" s="74"/>
      <c r="AF17" s="74"/>
      <c r="AG17" s="74" t="s">
        <v>575</v>
      </c>
      <c r="AH17" s="74" t="s">
        <v>576</v>
      </c>
      <c r="AI17" s="74" t="s">
        <v>577</v>
      </c>
      <c r="AJ17" s="74" t="s">
        <v>593</v>
      </c>
      <c r="AK17" s="74"/>
    </row>
    <row r="18" spans="4:37" ht="12.75">
      <c r="D18" t="s">
        <v>581</v>
      </c>
      <c r="E18" t="s">
        <v>582</v>
      </c>
      <c r="F18">
        <v>205.25</v>
      </c>
      <c r="G18">
        <v>100.5</v>
      </c>
      <c r="H18">
        <v>61.75</v>
      </c>
      <c r="I18">
        <v>51.83</v>
      </c>
      <c r="J18">
        <f>SUM(F18:I18)</f>
        <v>419.33</v>
      </c>
      <c r="M18" t="s">
        <v>581</v>
      </c>
      <c r="N18" t="s">
        <v>582</v>
      </c>
      <c r="O18">
        <v>81.492</v>
      </c>
      <c r="P18">
        <v>55.5</v>
      </c>
      <c r="Q18">
        <v>4.25</v>
      </c>
      <c r="R18">
        <v>0</v>
      </c>
      <c r="S18">
        <f>SUM(O18:R18)</f>
        <v>141.24200000000002</v>
      </c>
      <c r="V18" t="s">
        <v>581</v>
      </c>
      <c r="W18" t="s">
        <v>582</v>
      </c>
      <c r="X18">
        <v>125.75</v>
      </c>
      <c r="Y18">
        <v>157</v>
      </c>
      <c r="Z18">
        <v>124</v>
      </c>
      <c r="AA18">
        <v>0</v>
      </c>
      <c r="AB18">
        <f>SUM(X18:AA18)</f>
        <v>406.75</v>
      </c>
      <c r="AE18" s="74" t="s">
        <v>581</v>
      </c>
      <c r="AF18" s="74" t="s">
        <v>582</v>
      </c>
      <c r="AG18" s="74">
        <v>125.75</v>
      </c>
      <c r="AH18" s="74">
        <v>157</v>
      </c>
      <c r="AI18" s="74">
        <v>124</v>
      </c>
      <c r="AJ18" s="74">
        <f>SUM(AG18:AI18)</f>
        <v>406.75</v>
      </c>
      <c r="AK18" s="74"/>
    </row>
    <row r="19" spans="5:37" ht="12.75">
      <c r="E19" t="s">
        <v>584</v>
      </c>
      <c r="F19">
        <v>103.5</v>
      </c>
      <c r="G19">
        <v>173</v>
      </c>
      <c r="H19">
        <v>0</v>
      </c>
      <c r="I19">
        <v>0</v>
      </c>
      <c r="J19">
        <f>SUM(F19:I19)</f>
        <v>276.5</v>
      </c>
      <c r="N19" t="s">
        <v>584</v>
      </c>
      <c r="O19">
        <v>21.5</v>
      </c>
      <c r="P19">
        <v>162</v>
      </c>
      <c r="Q19">
        <v>4</v>
      </c>
      <c r="R19">
        <v>0</v>
      </c>
      <c r="S19">
        <f>SUM(O19:R19)</f>
        <v>187.5</v>
      </c>
      <c r="W19" t="s">
        <v>584</v>
      </c>
      <c r="X19">
        <v>6.75</v>
      </c>
      <c r="Y19">
        <v>65.75</v>
      </c>
      <c r="Z19">
        <v>0</v>
      </c>
      <c r="AA19">
        <v>0</v>
      </c>
      <c r="AB19">
        <f>SUM(X19:AA19)</f>
        <v>72.5</v>
      </c>
      <c r="AE19" s="74"/>
      <c r="AF19" s="74" t="s">
        <v>584</v>
      </c>
      <c r="AG19" s="74">
        <v>6.75</v>
      </c>
      <c r="AH19" s="74">
        <v>65.75</v>
      </c>
      <c r="AI19" s="74">
        <v>0</v>
      </c>
      <c r="AJ19" s="74">
        <f>SUM(AG19:AI19)</f>
        <v>72.5</v>
      </c>
      <c r="AK19" s="74"/>
    </row>
    <row r="20" spans="5:37" ht="12.75">
      <c r="E20" t="s">
        <v>586</v>
      </c>
      <c r="F20">
        <v>28.75</v>
      </c>
      <c r="G20">
        <v>8</v>
      </c>
      <c r="H20">
        <v>6.5</v>
      </c>
      <c r="I20">
        <v>0</v>
      </c>
      <c r="J20">
        <f>SUM(F20:I20)</f>
        <v>43.25</v>
      </c>
      <c r="N20" t="s">
        <v>586</v>
      </c>
      <c r="O20">
        <v>0</v>
      </c>
      <c r="P20">
        <v>6.75</v>
      </c>
      <c r="Q20">
        <v>4.5</v>
      </c>
      <c r="R20">
        <v>0</v>
      </c>
      <c r="S20">
        <f>SUM(O20:R20)</f>
        <v>11.25</v>
      </c>
      <c r="W20" t="s">
        <v>586</v>
      </c>
      <c r="X20">
        <v>43.25</v>
      </c>
      <c r="Y20">
        <v>204</v>
      </c>
      <c r="Z20">
        <v>0</v>
      </c>
      <c r="AA20">
        <v>0</v>
      </c>
      <c r="AB20">
        <f>SUM(X20:AA20)</f>
        <v>247.25</v>
      </c>
      <c r="AE20" s="74"/>
      <c r="AF20" s="74" t="s">
        <v>586</v>
      </c>
      <c r="AG20" s="74">
        <v>43.25</v>
      </c>
      <c r="AH20" s="74">
        <v>204</v>
      </c>
      <c r="AI20" s="74">
        <v>0</v>
      </c>
      <c r="AJ20" s="74">
        <f>SUM(AG20:AI20)</f>
        <v>247.25</v>
      </c>
      <c r="AK20" s="74"/>
    </row>
    <row r="21" spans="5:37" ht="12.75">
      <c r="E21" t="s">
        <v>588</v>
      </c>
      <c r="F21">
        <v>0</v>
      </c>
      <c r="G21">
        <v>0</v>
      </c>
      <c r="H21">
        <v>0</v>
      </c>
      <c r="I21">
        <v>0</v>
      </c>
      <c r="J21">
        <f>SUM(F21:I21)</f>
        <v>0</v>
      </c>
      <c r="N21" t="s">
        <v>589</v>
      </c>
      <c r="O21">
        <v>9.75</v>
      </c>
      <c r="P21">
        <v>17.75</v>
      </c>
      <c r="Q21">
        <v>0</v>
      </c>
      <c r="R21">
        <v>0</v>
      </c>
      <c r="S21">
        <f>SUM(O21:R21)</f>
        <v>27.5</v>
      </c>
      <c r="W21" t="s">
        <v>589</v>
      </c>
      <c r="X21">
        <v>0</v>
      </c>
      <c r="Y21">
        <v>0</v>
      </c>
      <c r="Z21">
        <v>0</v>
      </c>
      <c r="AA21">
        <v>0</v>
      </c>
      <c r="AB21">
        <f>SUM(X21:AA21)</f>
        <v>0</v>
      </c>
      <c r="AE21" s="74"/>
      <c r="AF21" s="74" t="s">
        <v>594</v>
      </c>
      <c r="AG21" s="74">
        <f>SUM(AG18:AG20)</f>
        <v>175.75</v>
      </c>
      <c r="AH21" s="74">
        <f>SUM(AH18:AH20)</f>
        <v>426.75</v>
      </c>
      <c r="AI21" s="74">
        <f>SUM(AI18:AI20)</f>
        <v>124</v>
      </c>
      <c r="AJ21" s="74"/>
      <c r="AK21" s="74"/>
    </row>
    <row r="22" spans="5:37" ht="12.75">
      <c r="E22" t="s">
        <v>595</v>
      </c>
      <c r="F22">
        <f>SUM(F18:F21)</f>
        <v>337.5</v>
      </c>
      <c r="G22">
        <f>SUM(G18:G21)</f>
        <v>281.5</v>
      </c>
      <c r="H22">
        <f>SUM(H18:H21)</f>
        <v>68.25</v>
      </c>
      <c r="I22">
        <f>SUM(I18:I21)</f>
        <v>51.83</v>
      </c>
      <c r="N22" t="s">
        <v>594</v>
      </c>
      <c r="O22">
        <f>SUM(O18:O21)</f>
        <v>112.742</v>
      </c>
      <c r="P22">
        <f>SUM(P18:P21)</f>
        <v>242</v>
      </c>
      <c r="Q22">
        <f>SUM(Q18:Q21)</f>
        <v>12.75</v>
      </c>
      <c r="R22">
        <f>SUM(R18:R21)</f>
        <v>0</v>
      </c>
      <c r="W22" t="s">
        <v>594</v>
      </c>
      <c r="X22">
        <f>SUM(X18:X21)</f>
        <v>175.75</v>
      </c>
      <c r="Y22">
        <f>SUM(Y18:Y21)</f>
        <v>426.75</v>
      </c>
      <c r="Z22">
        <f>SUM(Z18:Z21)</f>
        <v>124</v>
      </c>
      <c r="AA22">
        <f>SUM(AA18:AA21)</f>
        <v>0</v>
      </c>
      <c r="AE22" s="74"/>
      <c r="AF22" s="74"/>
      <c r="AG22" s="74"/>
      <c r="AH22" s="74"/>
      <c r="AI22" s="74"/>
      <c r="AJ22" s="74"/>
      <c r="AK22" s="74"/>
    </row>
    <row r="25" spans="4:10" ht="12.75">
      <c r="D25" t="s">
        <v>596</v>
      </c>
      <c r="J25" t="s">
        <v>597</v>
      </c>
    </row>
    <row r="27" spans="1:14" ht="12.75">
      <c r="A27" t="s">
        <v>621</v>
      </c>
      <c r="B27" t="s">
        <v>620</v>
      </c>
      <c r="C27" t="s">
        <v>622</v>
      </c>
      <c r="D27" t="s">
        <v>581</v>
      </c>
      <c r="E27" t="str">
        <f>D5</f>
        <v>Rubicon above Long Canyon Confluence</v>
      </c>
      <c r="F27" t="str">
        <f>M5</f>
        <v>NFMF Above Circle Bridge</v>
      </c>
      <c r="G27" t="str">
        <f>V5</f>
        <v>Rubicon Above Ralston</v>
      </c>
      <c r="J27" t="s">
        <v>581</v>
      </c>
      <c r="K27" t="str">
        <f>D5</f>
        <v>Rubicon above Long Canyon Confluence</v>
      </c>
      <c r="L27" t="str">
        <f>M5</f>
        <v>NFMF Above Circle Bridge</v>
      </c>
      <c r="M27" t="str">
        <f>V5</f>
        <v>Rubicon Above Ralston</v>
      </c>
      <c r="N27" t="s">
        <v>598</v>
      </c>
    </row>
    <row r="28" spans="1:14" ht="12.75">
      <c r="A28">
        <v>0</v>
      </c>
      <c r="B28">
        <f>CONVERT(0.15,"m","cm")</f>
        <v>15</v>
      </c>
      <c r="C28">
        <f>AVERAGE(A28:B28)</f>
        <v>7.5</v>
      </c>
      <c r="D28" t="s">
        <v>582</v>
      </c>
      <c r="E28">
        <f>J8</f>
        <v>10483.25</v>
      </c>
      <c r="F28">
        <f>S8</f>
        <v>3531.05</v>
      </c>
      <c r="G28">
        <f>AB8</f>
        <v>10168.75</v>
      </c>
      <c r="H28" s="116">
        <f>SUM(E28:G28)</f>
        <v>24183.05</v>
      </c>
      <c r="J28" t="s">
        <v>582</v>
      </c>
      <c r="K28">
        <f>J18</f>
        <v>419.33</v>
      </c>
      <c r="L28">
        <f>S18</f>
        <v>141.24200000000002</v>
      </c>
      <c r="M28">
        <f>AB18</f>
        <v>406.75</v>
      </c>
      <c r="N28" s="116">
        <f>SUM(K28:M28)</f>
        <v>967.322</v>
      </c>
    </row>
    <row r="29" spans="1:14" ht="12.75">
      <c r="A29">
        <v>16</v>
      </c>
      <c r="B29">
        <v>40</v>
      </c>
      <c r="C29">
        <f>AVERAGE(A29:B29)</f>
        <v>28</v>
      </c>
      <c r="D29" t="s">
        <v>584</v>
      </c>
      <c r="E29">
        <f>J9</f>
        <v>6912.5</v>
      </c>
      <c r="F29">
        <f>S9</f>
        <v>4687.5</v>
      </c>
      <c r="G29">
        <f>AB9</f>
        <v>1812.5</v>
      </c>
      <c r="H29" s="116">
        <f>SUM(E29:G29)</f>
        <v>13412.5</v>
      </c>
      <c r="J29" t="s">
        <v>584</v>
      </c>
      <c r="K29">
        <f>J19</f>
        <v>276.5</v>
      </c>
      <c r="L29">
        <f>S19</f>
        <v>187.5</v>
      </c>
      <c r="M29">
        <f>AB19</f>
        <v>72.5</v>
      </c>
      <c r="N29" s="116">
        <f>SUM(K29:M29)</f>
        <v>536.5</v>
      </c>
    </row>
    <row r="30" spans="1:14" ht="12.75">
      <c r="A30">
        <v>41</v>
      </c>
      <c r="B30">
        <v>60</v>
      </c>
      <c r="C30">
        <f>AVERAGE(A30:B30)</f>
        <v>50.5</v>
      </c>
      <c r="D30" t="s">
        <v>586</v>
      </c>
      <c r="E30">
        <f>J10</f>
        <v>1081.25</v>
      </c>
      <c r="F30">
        <f>S10</f>
        <v>281.25</v>
      </c>
      <c r="G30">
        <f>AB10</f>
        <v>6181.25</v>
      </c>
      <c r="H30" s="116">
        <f>SUM(E30:G30)</f>
        <v>7543.75</v>
      </c>
      <c r="J30" t="s">
        <v>586</v>
      </c>
      <c r="K30">
        <f>J20</f>
        <v>43.25</v>
      </c>
      <c r="L30">
        <f>S20</f>
        <v>11.25</v>
      </c>
      <c r="M30">
        <f>AB20</f>
        <v>247.25</v>
      </c>
      <c r="N30" s="116">
        <f>SUM(K30:M30)</f>
        <v>301.75</v>
      </c>
    </row>
    <row r="31" spans="1:14" ht="12.75">
      <c r="A31">
        <v>70</v>
      </c>
      <c r="B31">
        <v>90</v>
      </c>
      <c r="C31">
        <f>AVERAGE(A31:B31)</f>
        <v>80</v>
      </c>
      <c r="D31" t="s">
        <v>588</v>
      </c>
      <c r="E31">
        <f>J11</f>
        <v>0</v>
      </c>
      <c r="F31">
        <f>S11</f>
        <v>687.5</v>
      </c>
      <c r="G31">
        <f>AB11</f>
        <v>0</v>
      </c>
      <c r="H31" s="116">
        <f>SUM(E31:G31)</f>
        <v>687.5</v>
      </c>
      <c r="J31" t="s">
        <v>588</v>
      </c>
      <c r="K31">
        <f>J21</f>
        <v>0</v>
      </c>
      <c r="L31">
        <f>S21</f>
        <v>27.5</v>
      </c>
      <c r="M31">
        <f>AB21</f>
        <v>0</v>
      </c>
      <c r="N31" s="116">
        <f>SUM(K31:M31)</f>
        <v>27.5</v>
      </c>
    </row>
    <row r="33" spans="4:10" ht="12.75">
      <c r="D33" t="s">
        <v>599</v>
      </c>
      <c r="J33" t="s">
        <v>600</v>
      </c>
    </row>
    <row r="35" spans="1:13" ht="12.75">
      <c r="A35" t="s">
        <v>494</v>
      </c>
      <c r="B35" t="s">
        <v>494</v>
      </c>
      <c r="C35" t="s">
        <v>622</v>
      </c>
      <c r="D35" t="s">
        <v>574</v>
      </c>
      <c r="E35" t="str">
        <f>D5</f>
        <v>Rubicon above Long Canyon Confluence</v>
      </c>
      <c r="F35" t="str">
        <f>M5</f>
        <v>NFMF Above Circle Bridge</v>
      </c>
      <c r="G35" t="str">
        <f>V5</f>
        <v>Rubicon Above Ralston</v>
      </c>
      <c r="J35" t="s">
        <v>574</v>
      </c>
      <c r="K35" t="str">
        <f>D5</f>
        <v>Rubicon above Long Canyon Confluence</v>
      </c>
      <c r="L35" t="str">
        <f>M5</f>
        <v>NFMF Above Circle Bridge</v>
      </c>
      <c r="M35" t="str">
        <f>V5</f>
        <v>Rubicon Above Ralston</v>
      </c>
    </row>
    <row r="36" spans="1:14" ht="12.75">
      <c r="A36">
        <v>0</v>
      </c>
      <c r="B36">
        <v>1.5</v>
      </c>
      <c r="C36">
        <f>AVERAGE(CONVERT(A36,"ft","cm"),CONVERT(B36,"ft","cm"))</f>
        <v>22.86</v>
      </c>
      <c r="D36" t="s">
        <v>575</v>
      </c>
      <c r="E36">
        <f>F12</f>
        <v>8437.5</v>
      </c>
      <c r="F36">
        <f>O12</f>
        <v>2818.55</v>
      </c>
      <c r="G36">
        <f>X12</f>
        <v>4393.75</v>
      </c>
      <c r="H36" s="116">
        <f>SUM(E36:G36)</f>
        <v>15649.8</v>
      </c>
      <c r="J36" t="s">
        <v>575</v>
      </c>
      <c r="K36">
        <f>F22</f>
        <v>337.5</v>
      </c>
      <c r="L36">
        <f>O22</f>
        <v>112.742</v>
      </c>
      <c r="M36">
        <f>X22</f>
        <v>175.75</v>
      </c>
      <c r="N36" s="116">
        <f>SUM(K36:M36)</f>
        <v>625.992</v>
      </c>
    </row>
    <row r="37" spans="1:14" ht="12.75">
      <c r="A37">
        <v>1.6</v>
      </c>
      <c r="B37">
        <v>4</v>
      </c>
      <c r="C37">
        <f>AVERAGE(CONVERT(A37,"ft","cm"),CONVERT(B37,"ft","cm"))</f>
        <v>85.344</v>
      </c>
      <c r="D37" t="s">
        <v>576</v>
      </c>
      <c r="E37">
        <f>G12</f>
        <v>7037.5</v>
      </c>
      <c r="F37">
        <f>P12</f>
        <v>6050</v>
      </c>
      <c r="G37">
        <f>Y12</f>
        <v>10668.75</v>
      </c>
      <c r="H37" s="116">
        <f>SUM(E37:G37)</f>
        <v>23756.25</v>
      </c>
      <c r="J37" t="s">
        <v>576</v>
      </c>
      <c r="K37">
        <f>G22</f>
        <v>281.5</v>
      </c>
      <c r="L37">
        <f>P22</f>
        <v>242</v>
      </c>
      <c r="M37">
        <f>Y22</f>
        <v>426.75</v>
      </c>
      <c r="N37" s="116">
        <f>SUM(K37:M37)</f>
        <v>950.25</v>
      </c>
    </row>
    <row r="38" spans="1:14" ht="12.75">
      <c r="A38">
        <v>4.1</v>
      </c>
      <c r="B38">
        <v>6</v>
      </c>
      <c r="C38">
        <f>AVERAGE(CONVERT(A38,"ft","cm"),CONVERT(B38,"ft","cm"))</f>
        <v>153.92399999999998</v>
      </c>
      <c r="D38" t="s">
        <v>577</v>
      </c>
      <c r="E38">
        <f>H12</f>
        <v>1706.25</v>
      </c>
      <c r="F38">
        <f>Q12</f>
        <v>318.75</v>
      </c>
      <c r="G38">
        <f>Z12</f>
        <v>3100</v>
      </c>
      <c r="H38" s="116">
        <f>SUM(E38:G38)</f>
        <v>5125</v>
      </c>
      <c r="J38" t="s">
        <v>577</v>
      </c>
      <c r="K38">
        <f>H22</f>
        <v>68.25</v>
      </c>
      <c r="L38">
        <f>Q22</f>
        <v>12.75</v>
      </c>
      <c r="M38">
        <f>Z22</f>
        <v>124</v>
      </c>
      <c r="N38" s="116">
        <f>SUM(K38:M38)</f>
        <v>205</v>
      </c>
    </row>
    <row r="39" spans="1:14" ht="12.75">
      <c r="A39">
        <v>6</v>
      </c>
      <c r="B39">
        <v>9</v>
      </c>
      <c r="C39">
        <f>AVERAGE(CONVERT(A39,"ft","cm"),CONVERT(B39,"ft","cm"))</f>
        <v>228.6</v>
      </c>
      <c r="D39" t="s">
        <v>578</v>
      </c>
      <c r="E39">
        <f>I12</f>
        <v>1295.75</v>
      </c>
      <c r="F39">
        <f>R12</f>
        <v>0</v>
      </c>
      <c r="G39">
        <f>AA12</f>
        <v>0</v>
      </c>
      <c r="H39" s="116">
        <f>SUM(E39:G39)</f>
        <v>1295.75</v>
      </c>
      <c r="J39" t="s">
        <v>578</v>
      </c>
      <c r="K39">
        <f>I22</f>
        <v>51.83</v>
      </c>
      <c r="L39">
        <f>R22</f>
        <v>0</v>
      </c>
      <c r="M39">
        <f>AA22</f>
        <v>0</v>
      </c>
      <c r="N39" s="116">
        <f>SUM(K39:M39)</f>
        <v>51.83</v>
      </c>
    </row>
    <row r="47" spans="4:8" ht="14.25">
      <c r="D47" t="s">
        <v>601</v>
      </c>
      <c r="E47" t="s">
        <v>602</v>
      </c>
      <c r="F47" t="s">
        <v>574</v>
      </c>
      <c r="G47" t="s">
        <v>603</v>
      </c>
      <c r="H47" t="s">
        <v>607</v>
      </c>
    </row>
    <row r="48" spans="4:8" ht="12.75">
      <c r="D48" t="s">
        <v>570</v>
      </c>
      <c r="E48">
        <v>6</v>
      </c>
      <c r="F48" t="s">
        <v>604</v>
      </c>
      <c r="G48" t="s">
        <v>605</v>
      </c>
      <c r="H48">
        <f>(E48*4)</f>
        <v>24</v>
      </c>
    </row>
    <row r="49" spans="4:8" ht="12.75">
      <c r="D49" t="s">
        <v>570</v>
      </c>
      <c r="E49">
        <v>5</v>
      </c>
      <c r="F49" t="s">
        <v>604</v>
      </c>
      <c r="G49" t="s">
        <v>606</v>
      </c>
      <c r="H49">
        <f>(E49*4)</f>
        <v>20</v>
      </c>
    </row>
    <row r="50" spans="4:8" ht="12.75">
      <c r="D50" t="s">
        <v>569</v>
      </c>
      <c r="E50">
        <v>7</v>
      </c>
      <c r="F50" t="s">
        <v>604</v>
      </c>
      <c r="G50" t="s">
        <v>606</v>
      </c>
      <c r="H50">
        <f>(E50*4)</f>
        <v>28</v>
      </c>
    </row>
    <row r="51" spans="4:8" ht="12.75">
      <c r="D51" t="s">
        <v>572</v>
      </c>
      <c r="E51">
        <v>5</v>
      </c>
      <c r="F51" t="s">
        <v>604</v>
      </c>
      <c r="G51" t="s">
        <v>606</v>
      </c>
      <c r="H51">
        <f>(E51*4)</f>
        <v>20</v>
      </c>
    </row>
    <row r="53" spans="7:9" ht="12.75">
      <c r="G53">
        <v>0</v>
      </c>
      <c r="H53">
        <f>SUM(H48:H52)</f>
        <v>92</v>
      </c>
      <c r="I53" t="s">
        <v>631</v>
      </c>
    </row>
    <row r="54" spans="7:9" ht="12.75">
      <c r="G54">
        <v>250</v>
      </c>
      <c r="H54">
        <v>92</v>
      </c>
      <c r="I54" t="s">
        <v>631</v>
      </c>
    </row>
    <row r="55" spans="2:9" ht="12.75">
      <c r="B55" s="136" t="s">
        <v>629</v>
      </c>
      <c r="H55" s="135">
        <f>B56*H54</f>
        <v>8.547079680000001</v>
      </c>
      <c r="I55" t="s">
        <v>630</v>
      </c>
    </row>
    <row r="56" spans="2:8" ht="12.75">
      <c r="B56" s="136">
        <v>0.09290304</v>
      </c>
      <c r="D56" t="s">
        <v>574</v>
      </c>
      <c r="H56" s="135">
        <f>4*B56</f>
        <v>0.37161216</v>
      </c>
    </row>
    <row r="57" spans="4:7" ht="12.75">
      <c r="D57" t="s">
        <v>575</v>
      </c>
      <c r="E57" t="s">
        <v>576</v>
      </c>
      <c r="F57" t="s">
        <v>577</v>
      </c>
      <c r="G57" t="s">
        <v>578</v>
      </c>
    </row>
    <row r="59" spans="3:12" ht="12.75">
      <c r="C59" s="272" t="s">
        <v>581</v>
      </c>
      <c r="D59" s="269" t="s">
        <v>624</v>
      </c>
      <c r="E59" s="270"/>
      <c r="F59" s="270"/>
      <c r="G59" s="271"/>
      <c r="H59" s="272" t="s">
        <v>623</v>
      </c>
      <c r="K59" t="s">
        <v>494</v>
      </c>
      <c r="L59" t="s">
        <v>618</v>
      </c>
    </row>
    <row r="60" spans="3:12" ht="13.5" thickBot="1">
      <c r="C60" s="273"/>
      <c r="D60" s="132" t="s">
        <v>625</v>
      </c>
      <c r="E60" s="133" t="s">
        <v>626</v>
      </c>
      <c r="F60" s="133" t="s">
        <v>627</v>
      </c>
      <c r="G60" s="134" t="s">
        <v>628</v>
      </c>
      <c r="H60" s="273"/>
      <c r="K60">
        <v>0</v>
      </c>
      <c r="L60" s="135">
        <f>CONVERT(K60,"ft","m")</f>
        <v>0</v>
      </c>
    </row>
    <row r="61" spans="3:12" ht="12.75">
      <c r="C61" t="s">
        <v>582</v>
      </c>
      <c r="D61" s="122">
        <f aca="true" t="shared" si="0" ref="D61:G64">(F8+O8+X8)*$B$56</f>
        <v>958.044019392</v>
      </c>
      <c r="E61" s="122">
        <f t="shared" si="0"/>
        <v>726.9662880000001</v>
      </c>
      <c r="F61" s="122">
        <f t="shared" si="0"/>
        <v>441.28944</v>
      </c>
      <c r="G61" s="122">
        <f t="shared" si="0"/>
        <v>120.37911408000001</v>
      </c>
      <c r="H61" s="122">
        <f>SUM(D61:G61)</f>
        <v>2246.678861472</v>
      </c>
      <c r="K61">
        <v>1.5</v>
      </c>
      <c r="L61" s="135">
        <f>CONVERT(K61,"ft","m")</f>
        <v>0.4572</v>
      </c>
    </row>
    <row r="62" spans="3:12" ht="12.75">
      <c r="C62" t="s">
        <v>632</v>
      </c>
      <c r="D62" s="122">
        <f t="shared" si="0"/>
        <v>305.999388</v>
      </c>
      <c r="E62" s="122">
        <f t="shared" si="0"/>
        <v>930.772332</v>
      </c>
      <c r="F62" s="122">
        <f t="shared" si="0"/>
        <v>9.290304</v>
      </c>
      <c r="G62" s="122">
        <f t="shared" si="0"/>
        <v>0</v>
      </c>
      <c r="H62" s="122">
        <f>SUM(D62:G62)</f>
        <v>1246.062024</v>
      </c>
      <c r="K62">
        <v>4</v>
      </c>
      <c r="L62" s="135">
        <f>CONVERT(K62,"ft","m")</f>
        <v>1.2192</v>
      </c>
    </row>
    <row r="63" spans="3:12" ht="12.75">
      <c r="C63" t="s">
        <v>633</v>
      </c>
      <c r="D63" s="122">
        <f t="shared" si="0"/>
        <v>167.22547200000002</v>
      </c>
      <c r="E63" s="122">
        <f t="shared" si="0"/>
        <v>508.06350000000003</v>
      </c>
      <c r="F63" s="122">
        <f t="shared" si="0"/>
        <v>25.548336000000003</v>
      </c>
      <c r="G63" s="122">
        <f t="shared" si="0"/>
        <v>0</v>
      </c>
      <c r="H63" s="122">
        <f>SUM(D63:G63)</f>
        <v>700.837308</v>
      </c>
      <c r="K63">
        <v>6</v>
      </c>
      <c r="L63" s="135">
        <f>CONVERT(K63,"ft","m")</f>
        <v>1.8288</v>
      </c>
    </row>
    <row r="64" spans="3:8" ht="12.75">
      <c r="C64" t="s">
        <v>588</v>
      </c>
      <c r="D64" s="122">
        <f t="shared" si="0"/>
        <v>22.645116</v>
      </c>
      <c r="E64" s="122">
        <f t="shared" si="0"/>
        <v>41.225724</v>
      </c>
      <c r="F64" s="122">
        <f t="shared" si="0"/>
        <v>0</v>
      </c>
      <c r="G64" s="122">
        <f t="shared" si="0"/>
        <v>0</v>
      </c>
      <c r="H64" s="122">
        <f>SUM(D64:G64)</f>
        <v>63.87084</v>
      </c>
    </row>
    <row r="65" spans="3:8" ht="12.75">
      <c r="C65" s="131" t="s">
        <v>623</v>
      </c>
      <c r="D65" s="130">
        <f>SUM(D61:D64)</f>
        <v>1453.913995392</v>
      </c>
      <c r="E65" s="130">
        <f>SUM(E61:E64)</f>
        <v>2207.027844</v>
      </c>
      <c r="F65" s="130">
        <f>SUM(F61:F64)</f>
        <v>476.12808</v>
      </c>
      <c r="G65" s="130">
        <f>SUM(G61:G64)</f>
        <v>120.37911408000001</v>
      </c>
      <c r="H65" s="130"/>
    </row>
    <row r="67" spans="3:8" ht="12.75">
      <c r="C67" s="272" t="s">
        <v>581</v>
      </c>
      <c r="D67" s="269" t="s">
        <v>624</v>
      </c>
      <c r="E67" s="270"/>
      <c r="F67" s="270"/>
      <c r="G67" s="271"/>
      <c r="H67" s="272" t="s">
        <v>623</v>
      </c>
    </row>
    <row r="68" spans="3:8" ht="13.5" thickBot="1">
      <c r="C68" s="273"/>
      <c r="D68" s="134" t="s">
        <v>628</v>
      </c>
      <c r="E68" s="133" t="s">
        <v>627</v>
      </c>
      <c r="F68" s="133" t="s">
        <v>626</v>
      </c>
      <c r="G68" s="132" t="s">
        <v>625</v>
      </c>
      <c r="H68" s="273"/>
    </row>
    <row r="69" spans="3:8" ht="12.75">
      <c r="C69" t="s">
        <v>582</v>
      </c>
      <c r="D69" s="122">
        <f>G61</f>
        <v>120.37911408000001</v>
      </c>
      <c r="E69" s="122">
        <f>F61</f>
        <v>441.28944</v>
      </c>
      <c r="F69" s="122">
        <f>E61</f>
        <v>726.9662880000001</v>
      </c>
      <c r="G69" s="122">
        <f>D61</f>
        <v>958.044019392</v>
      </c>
      <c r="H69" s="122">
        <f>SUM(D69:G69)</f>
        <v>2246.678861472</v>
      </c>
    </row>
    <row r="70" spans="3:8" ht="12.75">
      <c r="C70" t="s">
        <v>632</v>
      </c>
      <c r="D70" s="122">
        <f>G62</f>
        <v>0</v>
      </c>
      <c r="E70" s="122">
        <f>F62</f>
        <v>9.290304</v>
      </c>
      <c r="F70" s="122">
        <f>E62</f>
        <v>930.772332</v>
      </c>
      <c r="G70" s="122">
        <f>D62</f>
        <v>305.999388</v>
      </c>
      <c r="H70" s="122">
        <f>SUM(D70:G70)</f>
        <v>1246.062024</v>
      </c>
    </row>
    <row r="71" spans="3:8" ht="12.75">
      <c r="C71" t="s">
        <v>633</v>
      </c>
      <c r="D71" s="122">
        <f>G63</f>
        <v>0</v>
      </c>
      <c r="E71" s="122">
        <f>F63</f>
        <v>25.548336000000003</v>
      </c>
      <c r="F71" s="122">
        <f>E63</f>
        <v>508.06350000000003</v>
      </c>
      <c r="G71" s="122">
        <f>D63</f>
        <v>167.22547200000002</v>
      </c>
      <c r="H71" s="122">
        <f>SUM(D71:G71)</f>
        <v>700.8373080000001</v>
      </c>
    </row>
    <row r="72" spans="3:8" ht="12.75">
      <c r="C72" t="s">
        <v>588</v>
      </c>
      <c r="D72" s="122">
        <f>G64</f>
        <v>0</v>
      </c>
      <c r="E72" s="122">
        <f>F64</f>
        <v>0</v>
      </c>
      <c r="F72" s="122">
        <f>E64</f>
        <v>41.225724</v>
      </c>
      <c r="G72" s="122">
        <f>D64</f>
        <v>22.645116</v>
      </c>
      <c r="H72" s="122">
        <f>SUM(D72:G72)</f>
        <v>63.87084</v>
      </c>
    </row>
    <row r="73" spans="3:8" ht="12.75">
      <c r="C73" s="131" t="s">
        <v>623</v>
      </c>
      <c r="D73" s="130">
        <f>SUM(D69:D72)</f>
        <v>120.37911408000001</v>
      </c>
      <c r="E73" s="130">
        <f>SUM(E69:E72)</f>
        <v>476.12808</v>
      </c>
      <c r="F73" s="130">
        <f>SUM(F69:F72)</f>
        <v>2207.027844</v>
      </c>
      <c r="G73" s="130">
        <f>SUM(G69:G72)</f>
        <v>1453.913995392</v>
      </c>
      <c r="H73" s="130"/>
    </row>
  </sheetData>
  <mergeCells count="6">
    <mergeCell ref="D59:G59"/>
    <mergeCell ref="H59:H60"/>
    <mergeCell ref="C59:C60"/>
    <mergeCell ref="C67:C68"/>
    <mergeCell ref="D67:G67"/>
    <mergeCell ref="H67:H68"/>
  </mergeCells>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ENTRIX,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RCA</dc:creator>
  <cp:keywords/>
  <dc:description/>
  <cp:lastModifiedBy>RCA</cp:lastModifiedBy>
  <cp:lastPrinted>2007-12-20T20:08:29Z</cp:lastPrinted>
  <dcterms:created xsi:type="dcterms:W3CDTF">2007-11-17T05:15:24Z</dcterms:created>
  <dcterms:modified xsi:type="dcterms:W3CDTF">2008-01-15T01:41:25Z</dcterms:modified>
  <cp:category/>
  <cp:version/>
  <cp:contentType/>
  <cp:contentStatus/>
</cp:coreProperties>
</file>